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6"/>
  </bookViews>
  <sheets>
    <sheet name="01.01.2014" sheetId="1" r:id="rId1"/>
    <sheet name="01.02" sheetId="2" r:id="rId2"/>
    <sheet name="01.03" sheetId="3" r:id="rId3"/>
    <sheet name="01.04" sheetId="4" r:id="rId4"/>
    <sheet name="01.07" sheetId="5" r:id="rId5"/>
    <sheet name="01.10" sheetId="6" r:id="rId6"/>
    <sheet name="01.01.2015" sheetId="7" r:id="rId7"/>
  </sheets>
  <definedNames>
    <definedName name="_xlnm.Print_Titles" localSheetId="0">'01.01.2014'!$7:$8</definedName>
    <definedName name="_xlnm.Print_Titles" localSheetId="6">'01.01.2015'!$7:$8</definedName>
    <definedName name="_xlnm.Print_Titles" localSheetId="1">'01.02'!$7:$8</definedName>
    <definedName name="_xlnm.Print_Titles" localSheetId="2">'01.03'!$7:$8</definedName>
    <definedName name="_xlnm.Print_Titles" localSheetId="3">'01.04'!$7:$8</definedName>
    <definedName name="_xlnm.Print_Titles" localSheetId="4">'01.07'!$7:$8</definedName>
    <definedName name="_xlnm.Print_Titles" localSheetId="5">'01.10'!$7:$8</definedName>
    <definedName name="_xlnm.Print_Area" localSheetId="0">'01.01.2014'!$A$1:$I$310</definedName>
    <definedName name="_xlnm.Print_Area" localSheetId="6">'01.01.2015'!$B$1:$I$316</definedName>
    <definedName name="_xlnm.Print_Area" localSheetId="1">'01.02'!$A$1:$I$310</definedName>
    <definedName name="_xlnm.Print_Area" localSheetId="2">'01.03'!$B$1:$I$316</definedName>
    <definedName name="_xlnm.Print_Area" localSheetId="3">'01.04'!$B$1:$I$316</definedName>
    <definedName name="_xlnm.Print_Area" localSheetId="4">'01.07'!$B$1:$I$316</definedName>
    <definedName name="_xlnm.Print_Area" localSheetId="5">'01.10'!$B$1:$I$316</definedName>
  </definedNames>
  <calcPr fullCalcOnLoad="1"/>
</workbook>
</file>

<file path=xl/sharedStrings.xml><?xml version="1.0" encoding="utf-8"?>
<sst xmlns="http://schemas.openxmlformats.org/spreadsheetml/2006/main" count="5347" uniqueCount="527">
  <si>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</si>
  <si>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</si>
  <si>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</si>
  <si>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Управління житлово-комунального господарства</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</si>
  <si>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</si>
  <si>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</si>
  <si>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</si>
  <si>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</si>
  <si>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</si>
  <si>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</si>
  <si>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</si>
  <si>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</si>
  <si>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 xml:space="preserve">за 2013 рік </t>
  </si>
  <si>
    <t>Субвенція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</si>
  <si>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</si>
  <si>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</si>
  <si>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</si>
  <si>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</si>
  <si>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</si>
  <si>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</si>
  <si>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</si>
  <si>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</si>
  <si>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</si>
  <si>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</si>
  <si>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</si>
  <si>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видатки на соціальний захист населення (міська цільова Програма  "Цукровий діабет" на 2014-2016 р.р.)</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</si>
  <si>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</si>
  <si>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</si>
  <si>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</si>
  <si>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</si>
  <si>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</si>
  <si>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</si>
  <si>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</si>
  <si>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</si>
  <si>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</si>
  <si>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</si>
  <si>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Комплексна програма профілактики злочинності та вдосконалення системи захисту конституційних прав і свобод громадян в місті Южноукраїнську на 2006 -2010 роки</t>
  </si>
  <si>
    <t>100101</t>
  </si>
  <si>
    <t>.090412</t>
  </si>
  <si>
    <t>090700</t>
  </si>
  <si>
    <t>091205</t>
  </si>
  <si>
    <t>130102</t>
  </si>
  <si>
    <t>130115</t>
  </si>
  <si>
    <t>100208</t>
  </si>
  <si>
    <t>Виконання бюджету міста Южноукраїнська по видаткам</t>
  </si>
  <si>
    <t>091106</t>
  </si>
  <si>
    <t>Міська комплексна програма "Турбота" на 2009-2012 роки (заходи до свят)</t>
  </si>
  <si>
    <t>Додаток 4</t>
  </si>
  <si>
    <t>Начальник фінансового управління Южноукраїнської міської ради</t>
  </si>
  <si>
    <t>Додаток №2</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</si>
  <si>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</si>
  <si>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</si>
  <si>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</si>
  <si>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</si>
  <si>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Інші культурно-освітні заклади (Програма розвитку культури, фізичної культури, спорту та туризму в місті Южноукраїнську на 2010-2013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</si>
  <si>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період до 2012 року")</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</si>
  <si>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</si>
  <si>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</si>
  <si>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</si>
  <si>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</si>
  <si>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</si>
  <si>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</si>
  <si>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 xml:space="preserve">за 9 місяців 2014 року </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</si>
  <si>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</si>
  <si>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</si>
  <si>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</si>
  <si>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</si>
  <si>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</si>
  <si>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</si>
  <si>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Утримання загальноосвітніх шкіл (субвенція з обласного бюджету (депутатська))</t>
  </si>
  <si>
    <t>Міська програма поводження з твердими побутовими відходами</t>
  </si>
  <si>
    <t>Інші видатки (Міська програма щодо організації мобілізаційної роботи в місті Южноукраїнську на 2014 - 2015 роки)</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</si>
  <si>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</si>
  <si>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</si>
  <si>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</si>
  <si>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міської ради від                  2014 №  </t>
  </si>
  <si>
    <t xml:space="preserve">за І квартал 2014 року </t>
  </si>
  <si>
    <t xml:space="preserve">Благоустрій міст, сіл, селищ ( міська програма реформування і розвитку житлово-комунального господарства міста Южноукраїнська на 2010-2014 роки)(бюджет розвитку) </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</si>
  <si>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</si>
  <si>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</si>
  <si>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</si>
  <si>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</si>
  <si>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План на 2013 рік з урахуванням внесених змін</t>
  </si>
  <si>
    <t>Відхилення                                                    (+;-)                                                (4-3)</t>
  </si>
  <si>
    <t>Відсоток виконання  (4/3),                                                  %</t>
  </si>
  <si>
    <t>Інші видатки на соціальний захист населення (міська Програма "Запобігання та лікування серцево-судинних та судинно-мозкових захворювань на 2012 - 2013 роки")</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</si>
  <si>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</si>
  <si>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</si>
  <si>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</si>
  <si>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</si>
  <si>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</si>
  <si>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</si>
  <si>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</si>
  <si>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Підписка окремої категорії громадян на газету "Рідне Прибужжя" (субвенція з обласного бюджету)</t>
  </si>
  <si>
    <t>Інші видатки на соціальний захист населення (міська Програма "Запобігання та лікування серцево-судинних та судинно-мозкових захворювань на 2012 - 2014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</si>
  <si>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</si>
  <si>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схеми теплопостачання міста для проведення переоснащення, капітального ремонту та капітальний ремонт теплової мережі  (бюджет розвитку)</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</si>
  <si>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</si>
  <si>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</si>
  <si>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</si>
  <si>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</si>
  <si>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</si>
  <si>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</si>
  <si>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</si>
  <si>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</si>
  <si>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</si>
  <si>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Центр соціальних служб сім’ї, дітей та молоді (додаткова дотація на покращення надання соціальних послуг найуразливішим верствам населення)</t>
  </si>
  <si>
    <t>Водопровідно-каналізаційне господарство (міська програма "Питна вода") (кошти, що передаються із загального фонду до бюджету розвитку)</t>
  </si>
  <si>
    <t xml:space="preserve">Органи місцевого самоврядування </t>
  </si>
  <si>
    <t>Органи місцевого самоврядування (кошти бюджету розвитку)</t>
  </si>
  <si>
    <t>Придбання труб для проведення капітального ремону на магістральному трубопроводі теплової мережі по вул.Енергобудівників (бюджет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</si>
  <si>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</si>
  <si>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</si>
  <si>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</si>
  <si>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</si>
  <si>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 xml:space="preserve">міської ради від                  2013 №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</si>
  <si>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</si>
  <si>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</si>
  <si>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</si>
  <si>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</si>
  <si>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</si>
  <si>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</si>
  <si>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</si>
  <si>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</si>
  <si>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</si>
  <si>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</si>
  <si>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</si>
  <si>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</si>
  <si>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</si>
  <si>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</si>
  <si>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</si>
  <si>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Субвенція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t>
  </si>
  <si>
    <t xml:space="preserve">за січень місяць 2014 року </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</si>
  <si>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</si>
  <si>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</si>
  <si>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Міська комплексна програма "Турбота" на 2014-2015 роки (заходи до свят)</t>
  </si>
  <si>
    <t>Інші видатки на соціальний захист населення (міська Програма "Розвитку донорства крові та її компонентів на 2012 - 2016 роки")</t>
  </si>
  <si>
    <t>Управління з питань надзвичайних ситуацій, мобілізаційної роботи та взаємодії з правоохоронними органами  Южноукраїнської міської ради (видатки цільового фонду)</t>
  </si>
  <si>
    <t>Загальноосвітні школи  (кошти бюджету розвитку)</t>
  </si>
  <si>
    <t>Центр соціальних служб сім’ї, дітей та молоді (утримання)  (кошти бюджету розвитку)</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</si>
  <si>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  (кошти бюджету розвитку)</t>
  </si>
  <si>
    <t xml:space="preserve"> за 2014 рік</t>
  </si>
  <si>
    <t>Виконання бюджету міста Южноукраїнська за видатками</t>
  </si>
  <si>
    <t>Теплові мережі  (міська програма енергозбереження в сфері житлово-комунального господарства м.Южноукраїнська на 2010-2014 роки)  (кошти бюджету розвитку)</t>
  </si>
  <si>
    <t>Теплові мережі  ( міська програма реформування і розвитку житлово-комунального господарства міста Южноукраїнська на 2010-2014 роки)  (кошти бюджету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</si>
  <si>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бюджету розвитку)</t>
  </si>
  <si>
    <t>Благоустрій міст, сіл, селищ ( міська програма реформування і розвитку житлово-комунального господарства міста Южноукраїнська на 2010-2014 роки) (кошти бюджету розвитку)</t>
  </si>
  <si>
    <t>Інші культурно - освітні заклади та заходи (централізована бухгалтерія)  (кошти бюджету розвитку)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</si>
  <si>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бюджету розвитку)</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</si>
  <si>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 (кошти бюджету розвитку)</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</si>
  <si>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бюджету розвитку)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</si>
  <si>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 (кошти бюджету розвитку)</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</si>
  <si>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 (кошти бюджету розвитку)</t>
  </si>
  <si>
    <t>бюджет розвитку</t>
  </si>
  <si>
    <t>Субвенція з обласного бюджету на виплату допомоги по догляду за інвалідом І та ІІ групи внаслідок психічного розладу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</si>
  <si>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</si>
  <si>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2014 - 2018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</si>
  <si>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</si>
  <si>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</si>
  <si>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</si>
  <si>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</si>
  <si>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</si>
  <si>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</si>
  <si>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</si>
  <si>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</si>
  <si>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Утримання дошкільних закладів освіти (субвенція з обласного бюджету)</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</si>
  <si>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</si>
  <si>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</si>
  <si>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2009 - 2012 роки)</t>
  </si>
  <si>
    <t>Міська програма охорони тваринного світу та регулювання бродячих тварин в м.Южноукраїнську на 2010-2014 роки</t>
  </si>
  <si>
    <t>250380</t>
  </si>
  <si>
    <t>Додаткова дотація з державного бюджету на виплату допомоги по догляду за інвалідом І та ІІ групи внаслідок психічного розладу</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</si>
  <si>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</si>
  <si>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</si>
  <si>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</si>
  <si>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</si>
  <si>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</si>
  <si>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</si>
  <si>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Виконавчий комітет</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</si>
  <si>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УЖКГ</t>
  </si>
  <si>
    <t xml:space="preserve">Загальноосвітні школи </t>
  </si>
  <si>
    <t>Утримання та навчально-тренувальна робота дитячо-юнацьких спортивних шкіл (кошти бюджету розвитку)</t>
  </si>
  <si>
    <t>Управління молоді, спорту та культури Южноукраїнської міської ради  (видатки цільового фонду)</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</si>
  <si>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</si>
  <si>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роки)  (кошти бюджету розвитку)</t>
  </si>
  <si>
    <t>Дошкільні заклади (кошти бюджету розвитку)</t>
  </si>
  <si>
    <t>Центр соціальних служб сім’ї, дітей та молоді (утримання)</t>
  </si>
  <si>
    <t xml:space="preserve">міської ради від                      2015 №  </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</si>
  <si>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допомоги)</t>
  </si>
  <si>
    <t xml:space="preserve">міської ради від                      2014 №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</si>
  <si>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</si>
  <si>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</si>
  <si>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</si>
  <si>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</si>
  <si>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</si>
  <si>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</si>
  <si>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</si>
  <si>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</si>
  <si>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</si>
  <si>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</si>
  <si>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</si>
  <si>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</si>
  <si>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(субвенція з обласного бюджету)</t>
  </si>
  <si>
    <t>Інші видатки на соціальний захист населення (міська цільова Програма "Цукровий діабет на 2012-2013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</si>
  <si>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</si>
  <si>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населення (міська Програма "Молоде покоління Южноукраїнська на 2012-2015 роки")</t>
  </si>
  <si>
    <t>Допомога по догляду за інвалідом І чи ІІ групи внаслідок психічного розладу (субвенція з обласного бюджету)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</si>
  <si>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</si>
  <si>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</si>
  <si>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Центр соціальних служб сім’ї, дітей та молоді Южноукраїнської міської ради (додаткова доція з державного бюджету на покращення надання соціальних послуг найуразливішим верствам населення)</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</si>
  <si>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</si>
  <si>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</si>
  <si>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</si>
  <si>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</si>
  <si>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</si>
  <si>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</si>
  <si>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</si>
  <si>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</si>
  <si>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</si>
  <si>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</si>
  <si>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</si>
  <si>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</si>
  <si>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2012 рік</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</si>
  <si>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</si>
  <si>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Субвенція з обласного бюджету на виконання депутатами обласної радидоручень виборців, відповідно до програм, затверджених обласною радою на 2014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</si>
  <si>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</si>
  <si>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</si>
  <si>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</si>
  <si>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</si>
  <si>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</si>
  <si>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t>
  </si>
  <si>
    <t xml:space="preserve">Музеї і виставки </t>
  </si>
  <si>
    <t>Відсоток виконання  (4/3),                                                                                                          %</t>
  </si>
  <si>
    <t>Проведення навчально - тренувальних зборів і змагань (Програма розвитку культури, фізичної культури, спорту та туризму в місті Южноукраїнську на 2010-2013 роки)</t>
  </si>
  <si>
    <t>Центри "Спорт для всіх" та заходи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</si>
  <si>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</si>
  <si>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</si>
  <si>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</si>
  <si>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</si>
  <si>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</si>
  <si>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</si>
  <si>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</si>
  <si>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</si>
  <si>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</si>
  <si>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</si>
  <si>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150110</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</si>
  <si>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</si>
  <si>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</si>
  <si>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</si>
  <si>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</si>
  <si>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</si>
  <si>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Відсоток виконання, % (4/3)</t>
  </si>
  <si>
    <t>Відхилення,                                                    (+;-)                                                (4-3)</t>
  </si>
  <si>
    <t xml:space="preserve">Виконання                                     за 2014 рік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</si>
  <si>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</si>
  <si>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</si>
  <si>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</si>
  <si>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</si>
  <si>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</si>
  <si>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</si>
  <si>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</si>
  <si>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</si>
  <si>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</si>
  <si>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</si>
  <si>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Центр соціальних служб сім’ї, дітей та молоді Южноукраїнської міської ради (додаткова дотація з державного бюджету на покращення надання соціальних послуг найуразливішим верствам населення)</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</si>
  <si>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</si>
  <si>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</si>
  <si>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</si>
  <si>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t>
  </si>
  <si>
    <t>Служба у справах дітей</t>
  </si>
  <si>
    <t>Загальноосвітні школи (єдиний податок)</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</si>
  <si>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</si>
  <si>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протидії захворюванню на туберкульоз в м.Южноукраїнську на 2014-2017 рік)</t>
  </si>
  <si>
    <t>Інші видатки на надання соціальних послуг (міська програма репродуктивне здоров’я населення м.Южноукраїнськ на 2012-2015 роки)</t>
  </si>
  <si>
    <t xml:space="preserve">Водопровідно-каналізаційне господарство (міська програма реформування і розвитку житлово-комунального господарства міста Южноукраїнська на 2010-2014 роки) </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</si>
  <si>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2011-2015 роки)</t>
  </si>
  <si>
    <t>Благоустрій міст, сіл, селищ ( міська програма реформування і розвитку житлово-комунального господарства міста Южноукраїнська на 2010-2014 роки)</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</si>
  <si>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</si>
  <si>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</si>
  <si>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</si>
  <si>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t>
  </si>
  <si>
    <t>Теплові мережі  (міська програма енергозбереження в сфері житлово-комунального господарства м.Южноукраїнська на 2010-2014 роки)</t>
  </si>
  <si>
    <t>Теплові мережі  ( міська програма реформування і розвитку житлово-комунального господарства міста Южноукраїнська на 2010-2014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</si>
  <si>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</si>
  <si>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</si>
  <si>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t>
  </si>
  <si>
    <t>Субвенція з держ.бюджету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</si>
  <si>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</si>
  <si>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 xml:space="preserve">Виконання                                      за січень-листопад 2013 року                                     </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</si>
  <si>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</si>
  <si>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</si>
  <si>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</si>
  <si>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</si>
  <si>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</si>
  <si>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</si>
  <si>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</si>
  <si>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</si>
  <si>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(централізована бухгалтерія) (кошти, що передаються із загального фонду до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</si>
  <si>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</si>
  <si>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</si>
  <si>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Утримання та навчально-тренувальна робота дитячо-юнацьких спортивних шкіл (кошти, що передаються із загального фонду до бюджету розвитку)</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</si>
  <si>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</si>
  <si>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</si>
  <si>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</si>
  <si>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2009 - 2013 роки) (кошти, що передаються із загального фонду до бюджету розвитку)</t>
  </si>
  <si>
    <t>Охорона та раціональне використання природних ресурсів, всього, в тому числі</t>
  </si>
  <si>
    <t>Цільовий фонд, всього, в тому числі</t>
  </si>
  <si>
    <t>Утримання загальноосвітніх шкіл (субвенція з державного бюджету)</t>
  </si>
  <si>
    <t>Соціальні програми і заходи державних органів у справах молоді (міська Програма "Молоде покоління Южноукраїнська" на 2012 - 2015 роки) Южноукраїнський центр соціальних служб сім’ї, дітей і молоді</t>
  </si>
  <si>
    <t>Соціальні програми і заходи державних органів у справах молоді (міська Програма "Молоде покоління Южноукраїнська" на 2012 - 2015 роки) управління молоді спорту та культури</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</si>
  <si>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</si>
  <si>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</si>
  <si>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</si>
  <si>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</si>
  <si>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</si>
  <si>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</si>
  <si>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Управління молоді, спорту та культури Южноукраїнської міської ради(видатки цільового фонду)</t>
  </si>
  <si>
    <t>Виконавчий комітет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</si>
  <si>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</si>
  <si>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</si>
  <si>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</si>
  <si>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</si>
  <si>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</si>
  <si>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</si>
  <si>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</si>
  <si>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</si>
  <si>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</si>
  <si>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</si>
  <si>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</si>
  <si>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</si>
  <si>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захворювань на туберкульоз у 2013 році) (кошти бюджету розвитку)</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</si>
  <si>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</si>
  <si>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</si>
  <si>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</si>
  <si>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Дошкільні заклади (кошти, що передаються із загального фонду до бюджету розвитку)</t>
  </si>
  <si>
    <t>Загальноосвітні школи (кошти, що передаються із загального фонду до бюджету розвитку)</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</si>
  <si>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</si>
  <si>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</si>
  <si>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</si>
  <si>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</si>
  <si>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</si>
  <si>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</si>
  <si>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</si>
  <si>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</si>
  <si>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</si>
  <si>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 xml:space="preserve">за січень - лютий місяць 2014 року </t>
  </si>
  <si>
    <t>План на рік з урахуванням внесених змін</t>
  </si>
  <si>
    <t xml:space="preserve">Виконання                                      за звітний період                                </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</si>
  <si>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</si>
  <si>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</si>
  <si>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</si>
  <si>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</si>
  <si>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</si>
  <si>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</si>
  <si>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</si>
  <si>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</si>
  <si>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</si>
  <si>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</si>
  <si>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</si>
  <si>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</si>
  <si>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</si>
  <si>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</si>
  <si>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</si>
  <si>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</si>
  <si>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</si>
  <si>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</si>
  <si>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</si>
  <si>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</si>
  <si>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</si>
  <si>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</si>
  <si>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</si>
  <si>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</si>
  <si>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</si>
  <si>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</si>
  <si>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</si>
  <si>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</si>
  <si>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</si>
  <si>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</si>
  <si>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</si>
  <si>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</si>
  <si>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</si>
  <si>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</si>
  <si>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</si>
  <si>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</si>
  <si>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</si>
  <si>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</si>
  <si>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</si>
  <si>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</si>
  <si>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</si>
  <si>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</si>
  <si>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</si>
  <si>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</si>
  <si>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</si>
  <si>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</si>
  <si>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</si>
  <si>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</si>
  <si>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</si>
  <si>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</si>
  <si>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</si>
  <si>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</si>
  <si>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</si>
  <si>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</si>
  <si>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</si>
  <si>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</si>
  <si>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</si>
  <si>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</si>
  <si>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</si>
  <si>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</si>
  <si>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</si>
  <si>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</si>
  <si>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</si>
  <si>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</si>
  <si>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</si>
  <si>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</si>
  <si>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</si>
  <si>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</si>
  <si>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</si>
  <si>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</si>
  <si>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</si>
  <si>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</si>
  <si>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</si>
  <si>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</si>
  <si>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</si>
  <si>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</si>
  <si>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</si>
  <si>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</si>
  <si>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</si>
  <si>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</si>
  <si>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</si>
  <si>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</si>
  <si>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</si>
  <si>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</si>
  <si>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</si>
  <si>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</si>
  <si>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</si>
  <si>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</si>
  <si>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</si>
  <si>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</si>
  <si>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</si>
  <si>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</si>
  <si>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</si>
  <si>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</si>
  <si>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</si>
  <si>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</si>
  <si>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</si>
  <si>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</si>
  <si>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</si>
  <si>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</si>
  <si>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</si>
  <si>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</si>
  <si>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</si>
  <si>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</si>
  <si>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t>
  </si>
  <si>
    <t xml:space="preserve">за І півріччя 2014 року </t>
  </si>
  <si>
    <t>Інші видатки (міська програма "Молоде покоління Южноукраїнська")</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</si>
  <si>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</si>
  <si>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</si>
  <si>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</si>
  <si>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</si>
  <si>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</si>
  <si>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</si>
  <si>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</si>
  <si>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</si>
  <si>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</si>
  <si>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</si>
  <si>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</si>
  <si>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</si>
  <si>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</si>
  <si>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</si>
  <si>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</si>
  <si>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</si>
  <si>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</si>
  <si>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</si>
  <si>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</si>
  <si>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</si>
  <si>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</si>
  <si>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</si>
  <si>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</si>
  <si>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</si>
  <si>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</si>
  <si>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</si>
  <si>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</si>
  <si>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</si>
  <si>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</si>
  <si>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</si>
  <si>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</si>
  <si>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</si>
  <si>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</si>
  <si>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</si>
  <si>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</si>
  <si>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</si>
  <si>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</si>
  <si>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</si>
  <si>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</si>
  <si>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</si>
  <si>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</si>
  <si>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</si>
  <si>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</si>
  <si>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</si>
  <si>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</si>
  <si>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</si>
  <si>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</si>
  <si>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</si>
  <si>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</si>
  <si>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</si>
  <si>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</si>
  <si>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</si>
  <si>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</si>
  <si>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</si>
  <si>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</si>
  <si>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</si>
  <si>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Міська програма "Зайнятості населення м.Южноукраїнська" до 2017 року</t>
  </si>
  <si>
    <t>Субвенція з обласного бюджету на виконання депутатами обласної радидоручень виборців, відповідно до програм, затверджених обласною радою на 2013 рік</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</si>
  <si>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</si>
  <si>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</si>
  <si>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</si>
  <si>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</si>
  <si>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</si>
  <si>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</si>
  <si>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</si>
  <si>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</si>
  <si>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</si>
  <si>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</si>
  <si>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</si>
  <si>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</si>
  <si>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Допомога по догляду за інвалідом І чи ІІ групи внаслідок психічного розладу (субвенція)</t>
  </si>
  <si>
    <t>Інші установи та заклади (утримання центру для соціально - незахищених дітей)</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</si>
</sst>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 numFmtId="184" formatCode="0.0000000"/>
  </numFmts>
  <fonts count="32">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4"/>
      <name val="Times New Roman"/>
      <family val="1"/>
    </font>
    <font>
      <sz val="16"/>
      <name val="Times New Roman"/>
      <family val="1"/>
    </font>
    <font>
      <b/>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2" borderId="0" applyNumberFormat="0" applyBorder="0" applyAlignment="0" applyProtection="0"/>
    <xf numFmtId="0" fontId="22" fillId="3" borderId="1" applyNumberFormat="0" applyAlignment="0" applyProtection="0"/>
    <xf numFmtId="0" fontId="23" fillId="9" borderId="2" applyNumberFormat="0" applyAlignment="0" applyProtection="0"/>
    <xf numFmtId="0" fontId="24" fillId="9"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14" borderId="7" applyNumberFormat="0" applyAlignment="0" applyProtection="0"/>
    <xf numFmtId="0" fontId="15" fillId="0" borderId="0" applyNumberFormat="0" applyFill="0" applyBorder="0" applyAlignment="0" applyProtection="0"/>
    <xf numFmtId="0" fontId="21" fillId="10" borderId="0" applyNumberFormat="0" applyBorder="0" applyAlignment="0" applyProtection="0"/>
    <xf numFmtId="0" fontId="4" fillId="0" borderId="0" applyNumberFormat="0" applyFill="0" applyBorder="0" applyAlignment="0" applyProtection="0"/>
    <xf numFmtId="0" fontId="20" fillId="17" borderId="0" applyNumberFormat="0" applyBorder="0" applyAlignment="0" applyProtection="0"/>
    <xf numFmtId="0" fontId="28"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7" borderId="0" applyNumberFormat="0" applyBorder="0" applyAlignment="0" applyProtection="0"/>
  </cellStyleXfs>
  <cellXfs count="177">
    <xf numFmtId="0" fontId="0" fillId="0" borderId="0" xfId="0" applyAlignment="1">
      <alignment/>
    </xf>
    <xf numFmtId="174" fontId="1" fillId="0" borderId="10" xfId="0" applyNumberFormat="1" applyFont="1" applyBorder="1" applyAlignment="1">
      <alignment/>
    </xf>
    <xf numFmtId="174" fontId="1" fillId="0" borderId="0" xfId="0" applyNumberFormat="1" applyFont="1" applyBorder="1" applyAlignment="1">
      <alignment/>
    </xf>
    <xf numFmtId="0" fontId="2" fillId="4" borderId="10" xfId="0" applyFont="1" applyFill="1" applyBorder="1" applyAlignment="1">
      <alignment wrapText="1"/>
    </xf>
    <xf numFmtId="174" fontId="1" fillId="0" borderId="10" xfId="0" applyNumberFormat="1" applyFont="1" applyBorder="1" applyAlignment="1">
      <alignment horizontal="right" wrapText="1"/>
    </xf>
    <xf numFmtId="174" fontId="1" fillId="0" borderId="10" xfId="0" applyNumberFormat="1" applyFont="1" applyFill="1" applyBorder="1" applyAlignment="1">
      <alignment horizontal="right" wrapText="1"/>
    </xf>
    <xf numFmtId="174" fontId="1" fillId="0" borderId="10" xfId="0" applyNumberFormat="1" applyFont="1" applyFill="1" applyBorder="1" applyAlignment="1">
      <alignment/>
    </xf>
    <xf numFmtId="0" fontId="2" fillId="4" borderId="10" xfId="0" applyFont="1" applyFill="1" applyBorder="1" applyAlignment="1">
      <alignment horizontal="left" wrapText="1"/>
    </xf>
    <xf numFmtId="174" fontId="1" fillId="4" borderId="10" xfId="0" applyNumberFormat="1" applyFont="1" applyFill="1" applyBorder="1" applyAlignment="1">
      <alignment horizontal="right" wrapText="1"/>
    </xf>
    <xf numFmtId="174" fontId="2" fillId="0" borderId="0" xfId="0" applyNumberFormat="1" applyFont="1" applyAlignment="1">
      <alignment/>
    </xf>
    <xf numFmtId="174" fontId="1" fillId="4" borderId="10" xfId="0" applyNumberFormat="1" applyFont="1" applyFill="1" applyBorder="1" applyAlignment="1">
      <alignment/>
    </xf>
    <xf numFmtId="174" fontId="1" fillId="18" borderId="10" xfId="0" applyNumberFormat="1" applyFont="1" applyFill="1" applyBorder="1" applyAlignment="1">
      <alignment/>
    </xf>
    <xf numFmtId="174" fontId="1" fillId="0" borderId="10" xfId="0" applyNumberFormat="1" applyFont="1" applyBorder="1" applyAlignment="1">
      <alignment horizontal="right"/>
    </xf>
    <xf numFmtId="0" fontId="1" fillId="0" borderId="10" xfId="0" applyFont="1" applyFill="1" applyBorder="1" applyAlignment="1">
      <alignment horizontal="right"/>
    </xf>
    <xf numFmtId="0" fontId="1" fillId="0" borderId="10" xfId="0" applyFont="1" applyBorder="1" applyAlignment="1">
      <alignment/>
    </xf>
    <xf numFmtId="49" fontId="1" fillId="0" borderId="10" xfId="0" applyNumberFormat="1" applyFont="1" applyBorder="1" applyAlignment="1">
      <alignment horizontal="left" wrapText="1"/>
    </xf>
    <xf numFmtId="49" fontId="1" fillId="0" borderId="10" xfId="0" applyNumberFormat="1" applyFont="1" applyBorder="1" applyAlignment="1">
      <alignment/>
    </xf>
    <xf numFmtId="0" fontId="1" fillId="0" borderId="10" xfId="0" applyFont="1" applyBorder="1" applyAlignment="1">
      <alignment wrapText="1"/>
    </xf>
    <xf numFmtId="49" fontId="2" fillId="4" borderId="10" xfId="0" applyNumberFormat="1" applyFont="1" applyFill="1" applyBorder="1" applyAlignment="1">
      <alignment horizontal="left" wrapText="1"/>
    </xf>
    <xf numFmtId="0" fontId="2" fillId="0" borderId="10" xfId="0" applyFont="1" applyBorder="1" applyAlignment="1">
      <alignment wrapText="1"/>
    </xf>
    <xf numFmtId="0" fontId="2" fillId="0" borderId="0" xfId="0" applyFont="1" applyAlignment="1">
      <alignment/>
    </xf>
    <xf numFmtId="49" fontId="2" fillId="4" borderId="10" xfId="0" applyNumberFormat="1" applyFont="1" applyFill="1" applyBorder="1" applyAlignment="1">
      <alignment wrapText="1"/>
    </xf>
    <xf numFmtId="49" fontId="2" fillId="0" borderId="10" xfId="0" applyNumberFormat="1" applyFont="1" applyBorder="1" applyAlignment="1">
      <alignment horizontal="left" wrapText="1"/>
    </xf>
    <xf numFmtId="0" fontId="1" fillId="0" borderId="10" xfId="0" applyNumberFormat="1" applyFont="1" applyBorder="1" applyAlignment="1">
      <alignment wrapText="1"/>
    </xf>
    <xf numFmtId="49" fontId="1" fillId="4" borderId="10" xfId="0" applyNumberFormat="1" applyFont="1" applyFill="1" applyBorder="1" applyAlignment="1">
      <alignment/>
    </xf>
    <xf numFmtId="0" fontId="2" fillId="4" borderId="10" xfId="0" applyFont="1" applyFill="1" applyBorder="1" applyAlignment="1">
      <alignment horizontal="left" vertical="center" wrapText="1"/>
    </xf>
    <xf numFmtId="49" fontId="1" fillId="0" borderId="10" xfId="0" applyNumberFormat="1" applyFont="1" applyBorder="1" applyAlignment="1">
      <alignment horizontal="left"/>
    </xf>
    <xf numFmtId="0" fontId="2" fillId="0" borderId="0" xfId="0" applyFont="1" applyFill="1" applyAlignment="1">
      <alignment/>
    </xf>
    <xf numFmtId="0" fontId="2" fillId="0" borderId="0" xfId="0" applyFont="1" applyBorder="1" applyAlignment="1">
      <alignment/>
    </xf>
    <xf numFmtId="0" fontId="2" fillId="4" borderId="0" xfId="0" applyFont="1" applyFill="1" applyBorder="1" applyAlignment="1">
      <alignment horizontal="center" vertical="center" wrapText="1"/>
    </xf>
    <xf numFmtId="0" fontId="2" fillId="4" borderId="0" xfId="0" applyFont="1" applyFill="1" applyAlignment="1">
      <alignment/>
    </xf>
    <xf numFmtId="0" fontId="2" fillId="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10" xfId="0" applyFont="1" applyFill="1" applyBorder="1" applyAlignment="1">
      <alignment horizontal="center" wrapText="1"/>
    </xf>
    <xf numFmtId="174" fontId="1" fillId="0" borderId="0" xfId="0" applyNumberFormat="1" applyFont="1" applyBorder="1" applyAlignment="1">
      <alignment horizontal="right" wrapText="1"/>
    </xf>
    <xf numFmtId="174" fontId="1" fillId="4" borderId="0" xfId="0" applyNumberFormat="1" applyFont="1" applyFill="1" applyBorder="1" applyAlignment="1">
      <alignment horizontal="right" wrapText="1"/>
    </xf>
    <xf numFmtId="174" fontId="1" fillId="0" borderId="0" xfId="0" applyNumberFormat="1" applyFont="1" applyFill="1" applyBorder="1" applyAlignment="1">
      <alignment horizontal="right" wrapText="1"/>
    </xf>
    <xf numFmtId="174" fontId="1" fillId="0" borderId="0" xfId="0" applyNumberFormat="1" applyFont="1" applyBorder="1" applyAlignment="1">
      <alignment horizontal="right"/>
    </xf>
    <xf numFmtId="0" fontId="2" fillId="0" borderId="0" xfId="0" applyFont="1" applyAlignment="1">
      <alignment wrapText="1"/>
    </xf>
    <xf numFmtId="0" fontId="2" fillId="0" borderId="0" xfId="0" applyFont="1" applyAlignment="1">
      <alignment horizontal="center" wrapText="1"/>
    </xf>
    <xf numFmtId="174" fontId="2" fillId="0" borderId="0" xfId="0" applyNumberFormat="1" applyFont="1" applyAlignment="1">
      <alignment horizontal="center" wrapText="1"/>
    </xf>
    <xf numFmtId="174" fontId="2" fillId="0" borderId="0" xfId="0" applyNumberFormat="1" applyFont="1" applyFill="1" applyAlignment="1">
      <alignment horizontal="center" wrapText="1"/>
    </xf>
    <xf numFmtId="174" fontId="2" fillId="0" borderId="0" xfId="0" applyNumberFormat="1" applyFont="1" applyBorder="1" applyAlignment="1">
      <alignment/>
    </xf>
    <xf numFmtId="174" fontId="2" fillId="0" borderId="0" xfId="0" applyNumberFormat="1" applyFont="1" applyFill="1" applyAlignment="1">
      <alignment/>
    </xf>
    <xf numFmtId="0" fontId="2" fillId="0" borderId="10" xfId="0" applyFont="1" applyBorder="1" applyAlignment="1">
      <alignment horizontal="left" wrapText="1"/>
    </xf>
    <xf numFmtId="49" fontId="1" fillId="0" borderId="10" xfId="0" applyNumberFormat="1" applyFont="1" applyBorder="1" applyAlignment="1">
      <alignment horizontal="center"/>
    </xf>
    <xf numFmtId="49" fontId="2" fillId="4" borderId="10" xfId="0" applyNumberFormat="1" applyFont="1" applyFill="1" applyBorder="1" applyAlignment="1">
      <alignment horizontal="center" wrapText="1"/>
    </xf>
    <xf numFmtId="49" fontId="2" fillId="0" borderId="10" xfId="0" applyNumberFormat="1" applyFont="1" applyBorder="1" applyAlignment="1">
      <alignment horizontal="center" wrapText="1"/>
    </xf>
    <xf numFmtId="49" fontId="1" fillId="4" borderId="10"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xf>
    <xf numFmtId="0" fontId="2" fillId="0" borderId="10" xfId="0" applyFont="1" applyFill="1" applyBorder="1" applyAlignment="1">
      <alignment horizontal="left" wrapText="1"/>
    </xf>
    <xf numFmtId="0" fontId="9"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xf>
    <xf numFmtId="174" fontId="1" fillId="0" borderId="0" xfId="0" applyNumberFormat="1" applyFont="1" applyFill="1" applyBorder="1" applyAlignment="1">
      <alignment/>
    </xf>
    <xf numFmtId="181" fontId="7" fillId="0" borderId="0" xfId="0" applyNumberFormat="1" applyFont="1" applyFill="1" applyAlignment="1">
      <alignment/>
    </xf>
    <xf numFmtId="174" fontId="1" fillId="4" borderId="10" xfId="0" applyNumberFormat="1" applyFont="1" applyFill="1" applyBorder="1" applyAlignment="1">
      <alignment horizontal="right"/>
    </xf>
    <xf numFmtId="181" fontId="8" fillId="0" borderId="0" xfId="0" applyNumberFormat="1" applyFont="1" applyAlignment="1">
      <alignment/>
    </xf>
    <xf numFmtId="0" fontId="2" fillId="0" borderId="10" xfId="0" applyFont="1" applyFill="1" applyBorder="1" applyAlignment="1">
      <alignment wrapText="1"/>
    </xf>
    <xf numFmtId="49" fontId="1" fillId="0" borderId="10" xfId="0" applyNumberFormat="1" applyFont="1" applyFill="1" applyBorder="1" applyAlignment="1">
      <alignment horizontal="center"/>
    </xf>
    <xf numFmtId="0" fontId="2" fillId="0" borderId="10" xfId="0" applyNumberFormat="1" applyFont="1" applyFill="1" applyBorder="1" applyAlignment="1">
      <alignment wrapText="1"/>
    </xf>
    <xf numFmtId="49" fontId="1" fillId="0" borderId="11" xfId="0" applyNumberFormat="1" applyFont="1" applyBorder="1" applyAlignment="1">
      <alignment horizontal="center"/>
    </xf>
    <xf numFmtId="174" fontId="1" fillId="0" borderId="11" xfId="0" applyNumberFormat="1" applyFont="1" applyBorder="1" applyAlignment="1">
      <alignment horizontal="right"/>
    </xf>
    <xf numFmtId="174" fontId="1" fillId="0" borderId="11" xfId="0" applyNumberFormat="1" applyFont="1" applyFill="1" applyBorder="1" applyAlignment="1">
      <alignment horizontal="right" wrapText="1"/>
    </xf>
    <xf numFmtId="174" fontId="1" fillId="0" borderId="11" xfId="0" applyNumberFormat="1" applyFont="1" applyBorder="1" applyAlignment="1">
      <alignment horizontal="right" wrapText="1"/>
    </xf>
    <xf numFmtId="174" fontId="1" fillId="0" borderId="11" xfId="0" applyNumberFormat="1" applyFont="1" applyBorder="1" applyAlignment="1">
      <alignment/>
    </xf>
    <xf numFmtId="174" fontId="1" fillId="0" borderId="10" xfId="0" applyNumberFormat="1" applyFont="1" applyFill="1" applyBorder="1" applyAlignment="1">
      <alignment horizontal="right"/>
    </xf>
    <xf numFmtId="49" fontId="2" fillId="0" borderId="10" xfId="0" applyNumberFormat="1" applyFont="1" applyFill="1" applyBorder="1" applyAlignment="1">
      <alignment horizontal="center" wrapText="1"/>
    </xf>
    <xf numFmtId="174" fontId="1" fillId="0" borderId="11" xfId="0" applyNumberFormat="1" applyFont="1" applyFill="1" applyBorder="1" applyAlignment="1">
      <alignment/>
    </xf>
    <xf numFmtId="0" fontId="1" fillId="0" borderId="10" xfId="0" applyFont="1" applyFill="1" applyBorder="1" applyAlignment="1">
      <alignment wrapText="1"/>
    </xf>
    <xf numFmtId="49" fontId="1" fillId="0" borderId="11" xfId="0" applyNumberFormat="1" applyFont="1" applyFill="1" applyBorder="1" applyAlignment="1">
      <alignment horizontal="center"/>
    </xf>
    <xf numFmtId="174" fontId="1" fillId="0" borderId="11" xfId="0" applyNumberFormat="1" applyFont="1" applyFill="1" applyBorder="1" applyAlignment="1">
      <alignment horizontal="right"/>
    </xf>
    <xf numFmtId="0" fontId="12" fillId="0" borderId="0" xfId="0" applyNumberFormat="1" applyFont="1" applyFill="1" applyBorder="1" applyAlignment="1" applyProtection="1">
      <alignment/>
      <protection/>
    </xf>
    <xf numFmtId="49"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2" fillId="0" borderId="10" xfId="0" applyFont="1" applyFill="1" applyBorder="1" applyAlignment="1">
      <alignment vertical="justify" wrapText="1"/>
    </xf>
    <xf numFmtId="0" fontId="2" fillId="4" borderId="12" xfId="0" applyFont="1" applyFill="1" applyBorder="1" applyAlignment="1">
      <alignment wrapText="1"/>
    </xf>
    <xf numFmtId="0" fontId="2" fillId="0" borderId="12" xfId="0" applyFont="1" applyFill="1" applyBorder="1" applyAlignment="1">
      <alignment wrapText="1"/>
    </xf>
    <xf numFmtId="0" fontId="2" fillId="4" borderId="13" xfId="0" applyFont="1" applyFill="1" applyBorder="1" applyAlignment="1">
      <alignment wrapText="1"/>
    </xf>
    <xf numFmtId="173" fontId="1" fillId="0" borderId="10" xfId="0" applyNumberFormat="1" applyFont="1" applyFill="1" applyBorder="1" applyAlignment="1">
      <alignment/>
    </xf>
    <xf numFmtId="0" fontId="2" fillId="0" borderId="11" xfId="0" applyFont="1" applyFill="1" applyBorder="1" applyAlignment="1">
      <alignment horizontal="left" wrapText="1"/>
    </xf>
    <xf numFmtId="0" fontId="1" fillId="0" borderId="10" xfId="0" applyNumberFormat="1" applyFont="1" applyFill="1" applyBorder="1" applyAlignment="1">
      <alignment wrapText="1"/>
    </xf>
    <xf numFmtId="174" fontId="1" fillId="0" borderId="12" xfId="0" applyNumberFormat="1" applyFont="1" applyFill="1" applyBorder="1" applyAlignment="1">
      <alignment/>
    </xf>
    <xf numFmtId="173" fontId="1" fillId="0" borderId="0" xfId="0" applyNumberFormat="1" applyFont="1" applyFill="1" applyBorder="1" applyAlignment="1">
      <alignment/>
    </xf>
    <xf numFmtId="49" fontId="1" fillId="0" borderId="10" xfId="0" applyNumberFormat="1" applyFont="1" applyFill="1" applyBorder="1" applyAlignment="1">
      <alignment/>
    </xf>
    <xf numFmtId="0" fontId="5" fillId="0" borderId="10" xfId="0" applyFont="1" applyFill="1" applyBorder="1" applyAlignment="1">
      <alignment horizontal="center"/>
    </xf>
    <xf numFmtId="0" fontId="5" fillId="0" borderId="11" xfId="0" applyFont="1" applyFill="1" applyBorder="1" applyAlignment="1">
      <alignment horizontal="center"/>
    </xf>
    <xf numFmtId="0" fontId="1" fillId="0" borderId="10" xfId="0" applyFont="1" applyFill="1" applyBorder="1" applyAlignment="1">
      <alignment horizontal="left"/>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4" xfId="0" applyFont="1" applyFill="1" applyBorder="1" applyAlignment="1">
      <alignment horizontal="left" wrapText="1"/>
    </xf>
    <xf numFmtId="49" fontId="1" fillId="0" borderId="10" xfId="0" applyNumberFormat="1" applyFont="1" applyFill="1" applyBorder="1" applyAlignment="1">
      <alignment horizontal="left"/>
    </xf>
    <xf numFmtId="0" fontId="2" fillId="0" borderId="0" xfId="0" applyFont="1" applyFill="1" applyAlignment="1">
      <alignment wrapText="1"/>
    </xf>
    <xf numFmtId="0" fontId="2" fillId="4" borderId="12" xfId="0" applyFont="1" applyFill="1" applyBorder="1" applyAlignment="1">
      <alignment horizontal="left" wrapText="1"/>
    </xf>
    <xf numFmtId="174" fontId="2" fillId="0" borderId="10" xfId="0" applyNumberFormat="1" applyFont="1" applyFill="1" applyBorder="1" applyAlignment="1">
      <alignment/>
    </xf>
    <xf numFmtId="0" fontId="1" fillId="0" borderId="11" xfId="0" applyFont="1" applyFill="1" applyBorder="1" applyAlignment="1">
      <alignment horizontal="right"/>
    </xf>
    <xf numFmtId="49" fontId="1" fillId="0" borderId="15"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74" fontId="1" fillId="0" borderId="0" xfId="0" applyNumberFormat="1" applyFont="1" applyFill="1" applyBorder="1" applyAlignment="1">
      <alignment horizontal="right"/>
    </xf>
    <xf numFmtId="0" fontId="8" fillId="0" borderId="0" xfId="0" applyFont="1" applyFill="1" applyAlignment="1">
      <alignment/>
    </xf>
    <xf numFmtId="181" fontId="8" fillId="0" borderId="0" xfId="0" applyNumberFormat="1" applyFont="1" applyFill="1" applyAlignment="1">
      <alignment/>
    </xf>
    <xf numFmtId="0" fontId="8" fillId="0" borderId="0" xfId="0" applyFont="1" applyFill="1" applyAlignment="1">
      <alignment horizontal="center"/>
    </xf>
    <xf numFmtId="181" fontId="1" fillId="0" borderId="10" xfId="0" applyNumberFormat="1" applyFont="1" applyFill="1" applyBorder="1" applyAlignment="1">
      <alignment horizontal="right" wrapText="1"/>
    </xf>
    <xf numFmtId="181" fontId="1" fillId="0" borderId="10" xfId="0" applyNumberFormat="1" applyFont="1" applyFill="1" applyBorder="1" applyAlignment="1">
      <alignment/>
    </xf>
    <xf numFmtId="181" fontId="2" fillId="0" borderId="0" xfId="0" applyNumberFormat="1" applyFont="1" applyFill="1" applyAlignment="1">
      <alignment/>
    </xf>
    <xf numFmtId="181" fontId="1" fillId="0" borderId="12" xfId="0" applyNumberFormat="1" applyFont="1" applyFill="1" applyBorder="1" applyAlignment="1">
      <alignment/>
    </xf>
    <xf numFmtId="181" fontId="1" fillId="0" borderId="0" xfId="0" applyNumberFormat="1" applyFont="1" applyFill="1" applyBorder="1" applyAlignment="1">
      <alignment/>
    </xf>
    <xf numFmtId="181" fontId="1" fillId="0" borderId="10" xfId="0" applyNumberFormat="1" applyFont="1" applyFill="1" applyBorder="1" applyAlignment="1">
      <alignment horizontal="right"/>
    </xf>
    <xf numFmtId="181" fontId="1" fillId="0" borderId="11" xfId="0" applyNumberFormat="1" applyFont="1" applyFill="1" applyBorder="1" applyAlignment="1">
      <alignment horizontal="right"/>
    </xf>
    <xf numFmtId="181" fontId="1" fillId="0" borderId="11" xfId="0" applyNumberFormat="1" applyFont="1" applyFill="1" applyBorder="1" applyAlignment="1">
      <alignment/>
    </xf>
    <xf numFmtId="181" fontId="1" fillId="0" borderId="11" xfId="0" applyNumberFormat="1" applyFont="1" applyFill="1" applyBorder="1" applyAlignment="1">
      <alignment horizontal="right" wrapText="1"/>
    </xf>
    <xf numFmtId="181" fontId="2" fillId="0" borderId="1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3" xfId="0" applyFont="1" applyFill="1" applyBorder="1" applyAlignment="1">
      <alignmen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0" fontId="2" fillId="0" borderId="12" xfId="0" applyFont="1" applyFill="1" applyBorder="1" applyAlignment="1">
      <alignment horizontal="left" wrapText="1"/>
    </xf>
    <xf numFmtId="0" fontId="2" fillId="0" borderId="0" xfId="0" applyFont="1" applyFill="1" applyAlignment="1">
      <alignment horizontal="center" wrapText="1"/>
    </xf>
    <xf numFmtId="174" fontId="2" fillId="0" borderId="0" xfId="0" applyNumberFormat="1" applyFont="1" applyFill="1" applyBorder="1" applyAlignment="1">
      <alignment/>
    </xf>
    <xf numFmtId="0" fontId="13" fillId="0" borderId="0" xfId="0" applyNumberFormat="1" applyFont="1" applyFill="1" applyBorder="1" applyAlignment="1" applyProtection="1">
      <alignment/>
      <protection/>
    </xf>
    <xf numFmtId="181" fontId="13" fillId="0" borderId="0" xfId="0" applyNumberFormat="1" applyFont="1" applyFill="1" applyAlignment="1">
      <alignment/>
    </xf>
    <xf numFmtId="0" fontId="13" fillId="0" borderId="0" xfId="0" applyFont="1" applyFill="1" applyAlignment="1">
      <alignment horizontal="center"/>
    </xf>
    <xf numFmtId="181" fontId="13" fillId="0" borderId="0" xfId="0" applyNumberFormat="1" applyFont="1" applyFill="1" applyAlignment="1">
      <alignment/>
    </xf>
    <xf numFmtId="0" fontId="13" fillId="0" borderId="0" xfId="0" applyFont="1" applyFill="1" applyAlignment="1">
      <alignment/>
    </xf>
    <xf numFmtId="0" fontId="13" fillId="0" borderId="0" xfId="0" applyFont="1" applyFill="1" applyBorder="1" applyAlignment="1">
      <alignment/>
    </xf>
    <xf numFmtId="0" fontId="2" fillId="9" borderId="0" xfId="0" applyFont="1" applyFill="1" applyAlignment="1">
      <alignment/>
    </xf>
    <xf numFmtId="0" fontId="5" fillId="9" borderId="10" xfId="0" applyFont="1" applyFill="1" applyBorder="1" applyAlignment="1">
      <alignment horizontal="center"/>
    </xf>
    <xf numFmtId="0" fontId="1" fillId="9" borderId="10" xfId="0" applyFont="1" applyFill="1" applyBorder="1" applyAlignment="1">
      <alignment horizontal="left" wrapText="1"/>
    </xf>
    <xf numFmtId="181" fontId="1" fillId="9" borderId="10" xfId="0" applyNumberFormat="1" applyFont="1" applyFill="1" applyBorder="1" applyAlignment="1">
      <alignment horizontal="right"/>
    </xf>
    <xf numFmtId="181" fontId="1" fillId="9" borderId="11" xfId="0" applyNumberFormat="1" applyFont="1" applyFill="1" applyBorder="1" applyAlignment="1">
      <alignment horizontal="right" wrapText="1"/>
    </xf>
    <xf numFmtId="181" fontId="1" fillId="9" borderId="11" xfId="0" applyNumberFormat="1" applyFont="1" applyFill="1" applyBorder="1" applyAlignment="1">
      <alignment/>
    </xf>
    <xf numFmtId="174" fontId="1" fillId="9" borderId="0" xfId="0" applyNumberFormat="1" applyFont="1" applyFill="1" applyBorder="1" applyAlignment="1">
      <alignment/>
    </xf>
    <xf numFmtId="174" fontId="1" fillId="9" borderId="0" xfId="0" applyNumberFormat="1" applyFont="1" applyFill="1" applyBorder="1" applyAlignment="1">
      <alignment horizontal="right"/>
    </xf>
    <xf numFmtId="49" fontId="1" fillId="9" borderId="10" xfId="0" applyNumberFormat="1" applyFont="1" applyFill="1" applyBorder="1" applyAlignment="1">
      <alignment horizontal="left"/>
    </xf>
    <xf numFmtId="49" fontId="1" fillId="9" borderId="10" xfId="0" applyNumberFormat="1" applyFont="1" applyFill="1" applyBorder="1" applyAlignment="1">
      <alignment horizontal="center"/>
    </xf>
    <xf numFmtId="4" fontId="1" fillId="0" borderId="10" xfId="0" applyNumberFormat="1" applyFont="1" applyFill="1" applyBorder="1" applyAlignment="1">
      <alignment horizontal="right"/>
    </xf>
    <xf numFmtId="0" fontId="13" fillId="9" borderId="0" xfId="0" applyFont="1" applyFill="1" applyAlignment="1">
      <alignment/>
    </xf>
    <xf numFmtId="0" fontId="13" fillId="9" borderId="0" xfId="0" applyFont="1" applyFill="1" applyBorder="1" applyAlignment="1">
      <alignment/>
    </xf>
    <xf numFmtId="0" fontId="2" fillId="9" borderId="0" xfId="0" applyFont="1" applyFill="1" applyBorder="1" applyAlignment="1">
      <alignment/>
    </xf>
    <xf numFmtId="0" fontId="2" fillId="9" borderId="0" xfId="0" applyFont="1" applyFill="1" applyBorder="1" applyAlignment="1">
      <alignment horizontal="center" wrapText="1"/>
    </xf>
    <xf numFmtId="0" fontId="2" fillId="9" borderId="0" xfId="0" applyFont="1" applyFill="1" applyAlignment="1">
      <alignment horizontal="center" wrapText="1"/>
    </xf>
    <xf numFmtId="174" fontId="2" fillId="9" borderId="0" xfId="0" applyNumberFormat="1" applyFont="1" applyFill="1" applyAlignment="1">
      <alignment horizontal="center" wrapText="1"/>
    </xf>
    <xf numFmtId="174" fontId="2" fillId="9" borderId="0" xfId="0" applyNumberFormat="1" applyFont="1" applyFill="1" applyBorder="1" applyAlignment="1">
      <alignment/>
    </xf>
    <xf numFmtId="0" fontId="2" fillId="0" borderId="0" xfId="0" applyFont="1" applyAlignment="1">
      <alignment horizontal="left" wrapText="1"/>
    </xf>
    <xf numFmtId="0" fontId="2" fillId="0" borderId="16" xfId="0" applyFont="1" applyBorder="1" applyAlignment="1">
      <alignment horizontal="right"/>
    </xf>
    <xf numFmtId="0" fontId="6" fillId="0" borderId="17" xfId="0" applyFont="1" applyBorder="1" applyAlignment="1">
      <alignment horizontal="center" wrapText="1"/>
    </xf>
    <xf numFmtId="0" fontId="6" fillId="0" borderId="14" xfId="0" applyFont="1" applyBorder="1" applyAlignment="1">
      <alignment horizontal="center" wrapText="1"/>
    </xf>
    <xf numFmtId="0" fontId="5" fillId="0" borderId="17" xfId="0" applyFont="1" applyFill="1" applyBorder="1" applyAlignment="1">
      <alignment horizontal="center"/>
    </xf>
    <xf numFmtId="0" fontId="5" fillId="0" borderId="14" xfId="0" applyFont="1" applyFill="1" applyBorder="1" applyAlignment="1">
      <alignment horizontal="center"/>
    </xf>
    <xf numFmtId="181" fontId="12" fillId="0" borderId="18" xfId="0" applyNumberFormat="1" applyFont="1" applyFill="1" applyBorder="1" applyAlignment="1">
      <alignment horizontal="right"/>
    </xf>
    <xf numFmtId="49" fontId="12" fillId="0" borderId="18" xfId="0" applyNumberFormat="1" applyFont="1" applyFill="1" applyBorder="1" applyAlignment="1">
      <alignment horizontal="left" wrapText="1"/>
    </xf>
    <xf numFmtId="181" fontId="12" fillId="0" borderId="0" xfId="0" applyNumberFormat="1" applyFont="1" applyAlignment="1">
      <alignment horizontal="center"/>
    </xf>
    <xf numFmtId="0" fontId="12" fillId="0" borderId="0" xfId="0" applyFont="1" applyAlignment="1">
      <alignment horizontal="center"/>
    </xf>
    <xf numFmtId="0" fontId="2" fillId="0" borderId="0" xfId="0" applyFont="1" applyAlignment="1">
      <alignment horizontal="center"/>
    </xf>
    <xf numFmtId="181" fontId="12" fillId="0" borderId="0" xfId="0" applyNumberFormat="1" applyFont="1" applyAlignment="1">
      <alignment horizontal="left"/>
    </xf>
    <xf numFmtId="0" fontId="2" fillId="0" borderId="0" xfId="0" applyFont="1" applyFill="1" applyAlignment="1">
      <alignment horizontal="left" wrapText="1"/>
    </xf>
    <xf numFmtId="0" fontId="2" fillId="0" borderId="16" xfId="0" applyFont="1" applyFill="1" applyBorder="1" applyAlignment="1">
      <alignment horizontal="right"/>
    </xf>
    <xf numFmtId="0" fontId="6" fillId="0" borderId="17" xfId="0" applyFont="1" applyFill="1" applyBorder="1" applyAlignment="1">
      <alignment horizontal="center" wrapText="1"/>
    </xf>
    <xf numFmtId="0" fontId="6" fillId="0" borderId="14" xfId="0" applyFont="1" applyFill="1" applyBorder="1" applyAlignment="1">
      <alignment horizontal="center" wrapText="1"/>
    </xf>
    <xf numFmtId="181" fontId="13" fillId="0" borderId="18" xfId="0" applyNumberFormat="1" applyFont="1" applyFill="1" applyBorder="1" applyAlignment="1">
      <alignment horizontal="right"/>
    </xf>
    <xf numFmtId="49" fontId="13" fillId="4" borderId="18" xfId="0" applyNumberFormat="1" applyFont="1" applyFill="1" applyBorder="1" applyAlignment="1">
      <alignment horizontal="left" wrapText="1"/>
    </xf>
    <xf numFmtId="181" fontId="13" fillId="0" borderId="0" xfId="0" applyNumberFormat="1" applyFont="1" applyFill="1" applyAlignment="1">
      <alignment horizontal="left"/>
    </xf>
    <xf numFmtId="0" fontId="7" fillId="0" borderId="0" xfId="0" applyFont="1" applyFill="1" applyAlignment="1">
      <alignment horizontal="center"/>
    </xf>
    <xf numFmtId="0" fontId="2" fillId="0" borderId="0" xfId="0" applyFont="1" applyFill="1" applyAlignment="1">
      <alignment horizontal="center"/>
    </xf>
    <xf numFmtId="49" fontId="13" fillId="0" borderId="18" xfId="0" applyNumberFormat="1" applyFont="1" applyFill="1" applyBorder="1" applyAlignment="1">
      <alignment horizontal="left" wrapText="1"/>
    </xf>
    <xf numFmtId="0" fontId="14"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30"/>
  <sheetViews>
    <sheetView view="pageBreakPreview" zoomScaleSheetLayoutView="100" zoomScalePageLayoutView="0" workbookViewId="0" topLeftCell="B4">
      <selection activeCell="D12" sqref="D12"/>
    </sheetView>
  </sheetViews>
  <sheetFormatPr defaultColWidth="9.00390625" defaultRowHeight="12.75"/>
  <cols>
    <col min="1" max="1" width="9.125" style="20" hidden="1" customWidth="1"/>
    <col min="2" max="2" width="13.25390625" style="20" customWidth="1"/>
    <col min="3" max="3" width="61.75390625" style="20" customWidth="1"/>
    <col min="4" max="4" width="16.875" style="20" customWidth="1"/>
    <col min="5" max="5" width="12.375" style="20" hidden="1" customWidth="1"/>
    <col min="6" max="6" width="19.375" style="20" customWidth="1"/>
    <col min="7" max="7" width="11.625" style="27" hidden="1" customWidth="1"/>
    <col min="8" max="8" width="13.875" style="20" customWidth="1"/>
    <col min="9" max="9" width="12.875" style="20" customWidth="1"/>
    <col min="10" max="10" width="10.75390625" style="20" customWidth="1"/>
    <col min="11" max="11" width="9.125" style="20" customWidth="1"/>
    <col min="12" max="12" width="11.125" style="20" customWidth="1"/>
    <col min="13" max="16384" width="9.125" style="20" customWidth="1"/>
  </cols>
  <sheetData>
    <row r="1" spans="3:9" s="51" customFormat="1" ht="26.25" hidden="1">
      <c r="C1" s="61"/>
      <c r="E1" s="61" t="s">
        <v>47</v>
      </c>
      <c r="F1" s="162" t="s">
        <v>49</v>
      </c>
      <c r="G1" s="162"/>
      <c r="H1" s="162"/>
      <c r="I1" s="162"/>
    </row>
    <row r="2" spans="5:9" s="51" customFormat="1" ht="26.25" hidden="1">
      <c r="E2" s="61"/>
      <c r="F2" s="76" t="s">
        <v>114</v>
      </c>
      <c r="G2" s="61"/>
      <c r="H2" s="52"/>
      <c r="I2" s="52"/>
    </row>
    <row r="3" spans="5:9" s="51" customFormat="1" ht="26.25" hidden="1">
      <c r="E3" s="61"/>
      <c r="F3" s="76" t="s">
        <v>115</v>
      </c>
      <c r="G3" s="61"/>
      <c r="H3" s="52"/>
      <c r="I3" s="52"/>
    </row>
    <row r="4" spans="1:12" s="51" customFormat="1" ht="24.75" customHeight="1">
      <c r="A4" s="163" t="s">
        <v>44</v>
      </c>
      <c r="B4" s="163"/>
      <c r="C4" s="163"/>
      <c r="D4" s="163"/>
      <c r="E4" s="163"/>
      <c r="F4" s="163"/>
      <c r="G4" s="163"/>
      <c r="H4" s="163"/>
      <c r="I4" s="163"/>
      <c r="J4" s="52"/>
      <c r="L4" s="53"/>
    </row>
    <row r="5" spans="1:12" s="51" customFormat="1" ht="26.25">
      <c r="A5" s="163" t="s">
        <v>12</v>
      </c>
      <c r="B5" s="163"/>
      <c r="C5" s="163"/>
      <c r="D5" s="163"/>
      <c r="E5" s="163"/>
      <c r="F5" s="163"/>
      <c r="G5" s="163"/>
      <c r="H5" s="163"/>
      <c r="I5" s="163"/>
      <c r="J5" s="55"/>
      <c r="L5" s="53"/>
    </row>
    <row r="6" spans="8:13" ht="15.75">
      <c r="H6" s="155" t="s">
        <v>81</v>
      </c>
      <c r="I6" s="155"/>
      <c r="J6" s="29"/>
      <c r="K6" s="30"/>
      <c r="L6" s="29"/>
      <c r="M6" s="30"/>
    </row>
    <row r="7" spans="1:12" ht="78.75">
      <c r="A7" s="31" t="s">
        <v>341</v>
      </c>
      <c r="B7" s="31" t="s">
        <v>348</v>
      </c>
      <c r="C7" s="31" t="s">
        <v>349</v>
      </c>
      <c r="D7" s="32" t="s">
        <v>82</v>
      </c>
      <c r="E7" s="31" t="s">
        <v>513</v>
      </c>
      <c r="F7" s="31" t="s">
        <v>288</v>
      </c>
      <c r="G7" s="32" t="s">
        <v>510</v>
      </c>
      <c r="H7" s="31" t="s">
        <v>83</v>
      </c>
      <c r="I7" s="31" t="s">
        <v>84</v>
      </c>
      <c r="J7" s="33"/>
      <c r="L7" s="33"/>
    </row>
    <row r="8" spans="1:12" ht="15.75">
      <c r="A8" s="34">
        <v>1</v>
      </c>
      <c r="B8" s="34">
        <v>1</v>
      </c>
      <c r="C8" s="34">
        <v>2</v>
      </c>
      <c r="D8" s="34">
        <v>3</v>
      </c>
      <c r="E8" s="34">
        <v>4</v>
      </c>
      <c r="F8" s="34">
        <v>4</v>
      </c>
      <c r="G8" s="35">
        <v>6</v>
      </c>
      <c r="H8" s="34">
        <v>5</v>
      </c>
      <c r="I8" s="34">
        <v>6</v>
      </c>
      <c r="J8" s="56"/>
      <c r="L8" s="28"/>
    </row>
    <row r="9" spans="1:12" ht="15.75">
      <c r="A9" s="156"/>
      <c r="B9" s="156"/>
      <c r="C9" s="156"/>
      <c r="D9" s="156"/>
      <c r="E9" s="156"/>
      <c r="F9" s="156"/>
      <c r="G9" s="156"/>
      <c r="H9" s="156"/>
      <c r="I9" s="157"/>
      <c r="J9" s="2"/>
      <c r="L9" s="36"/>
    </row>
    <row r="10" spans="1:12" ht="15.75">
      <c r="A10" s="15" t="s">
        <v>350</v>
      </c>
      <c r="B10" s="77" t="s">
        <v>351</v>
      </c>
      <c r="C10" s="78" t="s">
        <v>116</v>
      </c>
      <c r="D10" s="5">
        <f>SUM(D11:D19)</f>
        <v>11205.65386</v>
      </c>
      <c r="E10" s="5">
        <f>SUM(E11:E19)</f>
        <v>3613.0000000000005</v>
      </c>
      <c r="F10" s="5">
        <f>SUM(F11:F19)</f>
        <v>10527.708860000002</v>
      </c>
      <c r="G10" s="5" t="e">
        <f>SUM(G11:G19)</f>
        <v>#REF!</v>
      </c>
      <c r="H10" s="5">
        <f aca="true" t="shared" si="0" ref="H10:H34">F10-D10</f>
        <v>-677.9449999999979</v>
      </c>
      <c r="I10" s="6">
        <f aca="true" t="shared" si="1" ref="I10:I26">F10/D10*100</f>
        <v>93.94997375012619</v>
      </c>
      <c r="J10" s="2"/>
      <c r="L10" s="36"/>
    </row>
    <row r="11" spans="1:12" ht="15.75">
      <c r="A11" s="16" t="s">
        <v>350</v>
      </c>
      <c r="B11" s="47" t="s">
        <v>351</v>
      </c>
      <c r="C11" s="17" t="s">
        <v>130</v>
      </c>
      <c r="D11" s="6">
        <v>733.172</v>
      </c>
      <c r="E11" s="1">
        <v>314.3</v>
      </c>
      <c r="F11" s="4">
        <v>717.7475</v>
      </c>
      <c r="G11" s="5">
        <f>F11-L10</f>
        <v>717.7475</v>
      </c>
      <c r="H11" s="4">
        <f t="shared" si="0"/>
        <v>-15.42450000000008</v>
      </c>
      <c r="I11" s="1">
        <f t="shared" si="1"/>
        <v>97.89619625408498</v>
      </c>
      <c r="J11" s="2"/>
      <c r="L11" s="36"/>
    </row>
    <row r="12" spans="1:12" ht="31.5">
      <c r="A12" s="16" t="s">
        <v>350</v>
      </c>
      <c r="B12" s="47" t="s">
        <v>351</v>
      </c>
      <c r="C12" s="17" t="s">
        <v>157</v>
      </c>
      <c r="D12" s="6">
        <v>5027.89556</v>
      </c>
      <c r="E12" s="1">
        <v>1487.3</v>
      </c>
      <c r="F12" s="4">
        <v>4715.5338</v>
      </c>
      <c r="G12" s="5">
        <f>F12-L11</f>
        <v>4715.5338</v>
      </c>
      <c r="H12" s="4">
        <f t="shared" si="0"/>
        <v>-312.3617599999998</v>
      </c>
      <c r="I12" s="1">
        <f t="shared" si="1"/>
        <v>93.78742544922711</v>
      </c>
      <c r="J12" s="2"/>
      <c r="L12" s="36"/>
    </row>
    <row r="13" spans="1:12" ht="47.25">
      <c r="A13" s="16"/>
      <c r="B13" s="47" t="s">
        <v>351</v>
      </c>
      <c r="C13" s="17" t="s">
        <v>303</v>
      </c>
      <c r="D13" s="6">
        <f>42.653-5</f>
        <v>37.653</v>
      </c>
      <c r="E13" s="1"/>
      <c r="F13" s="4">
        <v>6.109</v>
      </c>
      <c r="G13" s="5"/>
      <c r="H13" s="4">
        <f t="shared" si="0"/>
        <v>-31.543999999999997</v>
      </c>
      <c r="I13" s="1">
        <f t="shared" si="1"/>
        <v>16.22447082569782</v>
      </c>
      <c r="J13" s="2"/>
      <c r="L13" s="36"/>
    </row>
    <row r="14" spans="1:12" ht="31.5">
      <c r="A14" s="16" t="s">
        <v>350</v>
      </c>
      <c r="B14" s="47" t="s">
        <v>351</v>
      </c>
      <c r="C14" s="17" t="s">
        <v>158</v>
      </c>
      <c r="D14" s="6">
        <v>1162.398</v>
      </c>
      <c r="E14" s="1">
        <v>432.3</v>
      </c>
      <c r="F14" s="4">
        <v>1032.07315</v>
      </c>
      <c r="G14" s="5">
        <f>F14-L12</f>
        <v>1032.07315</v>
      </c>
      <c r="H14" s="4">
        <f t="shared" si="0"/>
        <v>-130.32484999999997</v>
      </c>
      <c r="I14" s="1">
        <f t="shared" si="1"/>
        <v>88.78827647673172</v>
      </c>
      <c r="J14" s="2"/>
      <c r="L14" s="36"/>
    </row>
    <row r="15" spans="1:12" ht="31.5">
      <c r="A15" s="16" t="s">
        <v>350</v>
      </c>
      <c r="B15" s="47" t="s">
        <v>351</v>
      </c>
      <c r="C15" s="7" t="s">
        <v>159</v>
      </c>
      <c r="D15" s="6">
        <v>1816.03908</v>
      </c>
      <c r="E15" s="1">
        <v>549.7</v>
      </c>
      <c r="F15" s="4">
        <v>1742.94036</v>
      </c>
      <c r="G15" s="5">
        <f>F15-L14</f>
        <v>1742.94036</v>
      </c>
      <c r="H15" s="4">
        <f t="shared" si="0"/>
        <v>-73.09871999999996</v>
      </c>
      <c r="I15" s="1">
        <f t="shared" si="1"/>
        <v>95.97482670912567</v>
      </c>
      <c r="J15" s="2"/>
      <c r="L15" s="36"/>
    </row>
    <row r="16" spans="1:12" ht="47.25">
      <c r="A16" s="16" t="s">
        <v>350</v>
      </c>
      <c r="B16" s="47" t="s">
        <v>351</v>
      </c>
      <c r="C16" s="7" t="s">
        <v>160</v>
      </c>
      <c r="D16" s="6">
        <v>804.11</v>
      </c>
      <c r="E16" s="1">
        <v>309</v>
      </c>
      <c r="F16" s="4">
        <v>769.33825</v>
      </c>
      <c r="G16" s="5">
        <f>F16-L15</f>
        <v>769.33825</v>
      </c>
      <c r="H16" s="4">
        <f t="shared" si="0"/>
        <v>-34.77175</v>
      </c>
      <c r="I16" s="1">
        <f t="shared" si="1"/>
        <v>95.67574709927746</v>
      </c>
      <c r="J16" s="2"/>
      <c r="L16" s="36"/>
    </row>
    <row r="17" spans="1:12" ht="31.5">
      <c r="A17" s="16" t="s">
        <v>350</v>
      </c>
      <c r="B17" s="47" t="s">
        <v>351</v>
      </c>
      <c r="C17" s="7" t="s">
        <v>161</v>
      </c>
      <c r="D17" s="6">
        <v>789.2878</v>
      </c>
      <c r="E17" s="1">
        <v>258.7</v>
      </c>
      <c r="F17" s="4">
        <v>751.00238</v>
      </c>
      <c r="G17" s="5">
        <f>F17-L16</f>
        <v>751.00238</v>
      </c>
      <c r="H17" s="4">
        <f t="shared" si="0"/>
        <v>-38.28541999999993</v>
      </c>
      <c r="I17" s="1">
        <f t="shared" si="1"/>
        <v>95.14937136998698</v>
      </c>
      <c r="J17" s="2"/>
      <c r="L17" s="36"/>
    </row>
    <row r="18" spans="1:12" ht="31.5">
      <c r="A18" s="16" t="s">
        <v>350</v>
      </c>
      <c r="B18" s="47" t="s">
        <v>351</v>
      </c>
      <c r="C18" s="17" t="s">
        <v>162</v>
      </c>
      <c r="D18" s="6">
        <v>449.5394</v>
      </c>
      <c r="E18" s="1">
        <v>132.9</v>
      </c>
      <c r="F18" s="4">
        <v>421.3971</v>
      </c>
      <c r="G18" s="5" t="e">
        <f>F18-#REF!</f>
        <v>#REF!</v>
      </c>
      <c r="H18" s="4">
        <f t="shared" si="0"/>
        <v>-28.142299999999977</v>
      </c>
      <c r="I18" s="1">
        <f t="shared" si="1"/>
        <v>93.73974783967769</v>
      </c>
      <c r="J18" s="2"/>
      <c r="L18" s="36"/>
    </row>
    <row r="19" spans="1:12" ht="31.5">
      <c r="A19" s="16" t="s">
        <v>350</v>
      </c>
      <c r="B19" s="47" t="s">
        <v>351</v>
      </c>
      <c r="C19" s="17" t="s">
        <v>163</v>
      </c>
      <c r="D19" s="6">
        <v>385.55902</v>
      </c>
      <c r="E19" s="1">
        <v>128.8</v>
      </c>
      <c r="F19" s="4">
        <v>371.56732</v>
      </c>
      <c r="G19" s="5">
        <f>F19-L18</f>
        <v>371.56732</v>
      </c>
      <c r="H19" s="4">
        <f t="shared" si="0"/>
        <v>-13.99169999999998</v>
      </c>
      <c r="I19" s="1">
        <f t="shared" si="1"/>
        <v>96.37106142660079</v>
      </c>
      <c r="J19" s="2"/>
      <c r="L19" s="2"/>
    </row>
    <row r="20" spans="1:12" ht="63">
      <c r="A20" s="16"/>
      <c r="B20" s="71" t="s">
        <v>8</v>
      </c>
      <c r="C20" s="54" t="s">
        <v>164</v>
      </c>
      <c r="D20" s="45">
        <v>0.81</v>
      </c>
      <c r="E20" s="45"/>
      <c r="F20" s="5">
        <v>0</v>
      </c>
      <c r="G20" s="5"/>
      <c r="H20" s="5">
        <f t="shared" si="0"/>
        <v>-0.81</v>
      </c>
      <c r="I20" s="6">
        <f t="shared" si="1"/>
        <v>0</v>
      </c>
      <c r="J20" s="2"/>
      <c r="L20" s="2"/>
    </row>
    <row r="21" spans="1:12" ht="15.75">
      <c r="A21" s="16" t="s">
        <v>352</v>
      </c>
      <c r="B21" s="63" t="s">
        <v>353</v>
      </c>
      <c r="C21" s="73" t="s">
        <v>117</v>
      </c>
      <c r="D21" s="6">
        <f>SUM(D22:D28)</f>
        <v>61950.866330000004</v>
      </c>
      <c r="E21" s="6">
        <f>SUM(E22:E28)</f>
        <v>21838.1</v>
      </c>
      <c r="F21" s="6">
        <f>SUM(F22:F28)</f>
        <v>59452.09617</v>
      </c>
      <c r="G21" s="6">
        <f>SUM(G22:G28)</f>
        <v>59450.58217</v>
      </c>
      <c r="H21" s="5">
        <f t="shared" si="0"/>
        <v>-2498.7701600000073</v>
      </c>
      <c r="I21" s="6">
        <f t="shared" si="1"/>
        <v>95.9665291092306</v>
      </c>
      <c r="J21" s="2"/>
      <c r="L21" s="36"/>
    </row>
    <row r="22" spans="1:12" ht="15.75">
      <c r="A22" s="16" t="s">
        <v>412</v>
      </c>
      <c r="B22" s="63" t="s">
        <v>411</v>
      </c>
      <c r="C22" s="73" t="s">
        <v>448</v>
      </c>
      <c r="D22" s="6">
        <v>22394.98631</v>
      </c>
      <c r="E22" s="6">
        <v>7100.2</v>
      </c>
      <c r="F22" s="5">
        <v>21465.93508</v>
      </c>
      <c r="G22" s="5">
        <f>F22-L21</f>
        <v>21465.93508</v>
      </c>
      <c r="H22" s="5">
        <f t="shared" si="0"/>
        <v>-929.0512300000009</v>
      </c>
      <c r="I22" s="6">
        <f t="shared" si="1"/>
        <v>95.85152133098134</v>
      </c>
      <c r="J22" s="2"/>
      <c r="L22" s="36"/>
    </row>
    <row r="23" spans="1:12" ht="33" customHeight="1">
      <c r="A23" s="16"/>
      <c r="B23" s="63" t="s">
        <v>411</v>
      </c>
      <c r="C23" s="73" t="s">
        <v>165</v>
      </c>
      <c r="D23" s="6">
        <v>1.514</v>
      </c>
      <c r="E23" s="6"/>
      <c r="F23" s="5">
        <v>1.514</v>
      </c>
      <c r="G23" s="5"/>
      <c r="H23" s="5">
        <f t="shared" si="0"/>
        <v>0</v>
      </c>
      <c r="I23" s="6">
        <f t="shared" si="1"/>
        <v>100</v>
      </c>
      <c r="J23" s="2"/>
      <c r="L23" s="36"/>
    </row>
    <row r="24" spans="1:12" ht="15.75">
      <c r="A24" s="16" t="s">
        <v>414</v>
      </c>
      <c r="B24" s="63" t="s">
        <v>413</v>
      </c>
      <c r="C24" s="73" t="s">
        <v>449</v>
      </c>
      <c r="D24" s="6">
        <v>32260.91906</v>
      </c>
      <c r="E24" s="6">
        <v>12055.3</v>
      </c>
      <c r="F24" s="5">
        <v>31017.69796</v>
      </c>
      <c r="G24" s="5">
        <f>F24-L22</f>
        <v>31017.69796</v>
      </c>
      <c r="H24" s="5">
        <f t="shared" si="0"/>
        <v>-1243.2210999999988</v>
      </c>
      <c r="I24" s="6">
        <f t="shared" si="1"/>
        <v>96.14635560230688</v>
      </c>
      <c r="J24" s="2"/>
      <c r="L24" s="36"/>
    </row>
    <row r="25" spans="1:12" ht="31.5">
      <c r="A25" s="16" t="s">
        <v>412</v>
      </c>
      <c r="B25" s="63" t="s">
        <v>514</v>
      </c>
      <c r="C25" s="73" t="s">
        <v>166</v>
      </c>
      <c r="D25" s="6">
        <v>295.218</v>
      </c>
      <c r="E25" s="6">
        <v>59.1</v>
      </c>
      <c r="F25" s="5">
        <v>280.74205</v>
      </c>
      <c r="G25" s="5">
        <f>F25-L24</f>
        <v>280.74205</v>
      </c>
      <c r="H25" s="5">
        <f t="shared" si="0"/>
        <v>-14.475950000000012</v>
      </c>
      <c r="I25" s="6">
        <f t="shared" si="1"/>
        <v>95.09652189229654</v>
      </c>
      <c r="J25" s="2"/>
      <c r="L25" s="36"/>
    </row>
    <row r="26" spans="1:12" ht="21.75" customHeight="1">
      <c r="A26" s="16" t="s">
        <v>416</v>
      </c>
      <c r="B26" s="63" t="s">
        <v>415</v>
      </c>
      <c r="C26" s="73" t="s">
        <v>450</v>
      </c>
      <c r="D26" s="6">
        <v>3090.1095</v>
      </c>
      <c r="E26" s="6">
        <v>1069.7</v>
      </c>
      <c r="F26" s="5">
        <v>3051.46557</v>
      </c>
      <c r="G26" s="5">
        <f>F26-L25</f>
        <v>3051.46557</v>
      </c>
      <c r="H26" s="5">
        <f t="shared" si="0"/>
        <v>-38.64393000000018</v>
      </c>
      <c r="I26" s="6">
        <f t="shared" si="1"/>
        <v>98.74943169489624</v>
      </c>
      <c r="J26" s="2"/>
      <c r="L26" s="36"/>
    </row>
    <row r="27" spans="1:12" ht="19.5" customHeight="1" hidden="1">
      <c r="A27" s="16" t="s">
        <v>416</v>
      </c>
      <c r="B27" s="63" t="s">
        <v>415</v>
      </c>
      <c r="C27" s="73" t="s">
        <v>443</v>
      </c>
      <c r="D27" s="6"/>
      <c r="E27" s="6"/>
      <c r="F27" s="5"/>
      <c r="G27" s="5">
        <f>F27-L26</f>
        <v>0</v>
      </c>
      <c r="H27" s="5">
        <f t="shared" si="0"/>
        <v>0</v>
      </c>
      <c r="I27" s="6"/>
      <c r="J27" s="2"/>
      <c r="L27" s="36"/>
    </row>
    <row r="28" spans="1:12" ht="15.75">
      <c r="A28" s="16" t="s">
        <v>417</v>
      </c>
      <c r="B28" s="63" t="s">
        <v>418</v>
      </c>
      <c r="C28" s="73" t="s">
        <v>118</v>
      </c>
      <c r="D28" s="5">
        <f>SUM(D29:D35)</f>
        <v>3908.11946</v>
      </c>
      <c r="E28" s="5">
        <f>SUM(E29:E35)</f>
        <v>1553.8000000000002</v>
      </c>
      <c r="F28" s="5">
        <f>SUM(F29:F35)</f>
        <v>3634.7415100000003</v>
      </c>
      <c r="G28" s="5">
        <f>SUM(G29:G35)</f>
        <v>3634.7415100000003</v>
      </c>
      <c r="H28" s="5">
        <f t="shared" si="0"/>
        <v>-273.3779499999996</v>
      </c>
      <c r="I28" s="6">
        <f aca="true" t="shared" si="2" ref="I28:I34">F28/D28*100</f>
        <v>93.00487222056411</v>
      </c>
      <c r="J28" s="2"/>
      <c r="L28" s="36"/>
    </row>
    <row r="29" spans="1:12" ht="24" customHeight="1">
      <c r="A29" s="16" t="s">
        <v>417</v>
      </c>
      <c r="B29" s="47" t="s">
        <v>430</v>
      </c>
      <c r="C29" s="17" t="s">
        <v>455</v>
      </c>
      <c r="D29" s="1">
        <v>642.1625</v>
      </c>
      <c r="E29" s="1">
        <v>171.2</v>
      </c>
      <c r="F29" s="4">
        <v>607.76898</v>
      </c>
      <c r="G29" s="5">
        <f aca="true" t="shared" si="3" ref="G29:G35">F29-L28</f>
        <v>607.76898</v>
      </c>
      <c r="H29" s="4">
        <f t="shared" si="0"/>
        <v>-34.39351999999997</v>
      </c>
      <c r="I29" s="1">
        <f t="shared" si="2"/>
        <v>94.64410955171005</v>
      </c>
      <c r="J29" s="2"/>
      <c r="L29" s="36"/>
    </row>
    <row r="30" spans="1:12" ht="15.75">
      <c r="A30" s="16" t="s">
        <v>417</v>
      </c>
      <c r="B30" s="47" t="s">
        <v>431</v>
      </c>
      <c r="C30" s="17" t="s">
        <v>456</v>
      </c>
      <c r="D30" s="1">
        <v>1141.48375</v>
      </c>
      <c r="E30" s="1">
        <v>275.5</v>
      </c>
      <c r="F30" s="4">
        <v>1125.90101</v>
      </c>
      <c r="G30" s="5">
        <f t="shared" si="3"/>
        <v>1125.90101</v>
      </c>
      <c r="H30" s="4">
        <f t="shared" si="0"/>
        <v>-15.582740000000058</v>
      </c>
      <c r="I30" s="1">
        <f t="shared" si="2"/>
        <v>98.63486974737923</v>
      </c>
      <c r="J30" s="2"/>
      <c r="L30" s="36"/>
    </row>
    <row r="31" spans="1:12" ht="33" customHeight="1">
      <c r="A31" s="16" t="s">
        <v>417</v>
      </c>
      <c r="B31" s="47" t="s">
        <v>432</v>
      </c>
      <c r="C31" s="17" t="s">
        <v>457</v>
      </c>
      <c r="D31" s="1">
        <v>829.76821</v>
      </c>
      <c r="E31" s="1">
        <v>185</v>
      </c>
      <c r="F31" s="4">
        <v>799.67864</v>
      </c>
      <c r="G31" s="5">
        <f t="shared" si="3"/>
        <v>799.67864</v>
      </c>
      <c r="H31" s="4">
        <f t="shared" si="0"/>
        <v>-30.08956999999998</v>
      </c>
      <c r="I31" s="1">
        <f t="shared" si="2"/>
        <v>96.37373791410978</v>
      </c>
      <c r="J31" s="2"/>
      <c r="L31" s="36"/>
    </row>
    <row r="32" spans="1:12" ht="18.75" customHeight="1">
      <c r="A32" s="16" t="s">
        <v>417</v>
      </c>
      <c r="B32" s="47" t="s">
        <v>427</v>
      </c>
      <c r="C32" s="17" t="s">
        <v>458</v>
      </c>
      <c r="D32" s="1">
        <v>1018.691</v>
      </c>
      <c r="E32" s="1">
        <v>439.2</v>
      </c>
      <c r="F32" s="4">
        <v>1015.81042</v>
      </c>
      <c r="G32" s="5">
        <f t="shared" si="3"/>
        <v>1015.81042</v>
      </c>
      <c r="H32" s="4">
        <f t="shared" si="0"/>
        <v>-2.880580000000009</v>
      </c>
      <c r="I32" s="1">
        <f t="shared" si="2"/>
        <v>99.71722730445248</v>
      </c>
      <c r="J32" s="2"/>
      <c r="L32" s="36"/>
    </row>
    <row r="33" spans="1:12" ht="35.25" customHeight="1">
      <c r="A33" s="16" t="s">
        <v>417</v>
      </c>
      <c r="B33" s="47" t="s">
        <v>493</v>
      </c>
      <c r="C33" s="17" t="s">
        <v>167</v>
      </c>
      <c r="D33" s="1">
        <v>267.674</v>
      </c>
      <c r="E33" s="1">
        <v>76</v>
      </c>
      <c r="F33" s="4">
        <v>77.24246</v>
      </c>
      <c r="G33" s="5">
        <f t="shared" si="3"/>
        <v>77.24246</v>
      </c>
      <c r="H33" s="4">
        <f t="shared" si="0"/>
        <v>-190.43153999999998</v>
      </c>
      <c r="I33" s="1">
        <f t="shared" si="2"/>
        <v>28.85691550169236</v>
      </c>
      <c r="J33" s="2"/>
      <c r="L33" s="36"/>
    </row>
    <row r="34" spans="1:12" ht="30" customHeight="1">
      <c r="A34" s="18" t="s">
        <v>417</v>
      </c>
      <c r="B34" s="48" t="s">
        <v>481</v>
      </c>
      <c r="C34" s="7" t="s">
        <v>482</v>
      </c>
      <c r="D34" s="1">
        <v>8.34</v>
      </c>
      <c r="E34" s="1">
        <v>4</v>
      </c>
      <c r="F34" s="4">
        <v>8.34</v>
      </c>
      <c r="G34" s="5">
        <f t="shared" si="3"/>
        <v>8.34</v>
      </c>
      <c r="H34" s="4">
        <f t="shared" si="0"/>
        <v>0</v>
      </c>
      <c r="I34" s="1">
        <f t="shared" si="2"/>
        <v>100</v>
      </c>
      <c r="J34" s="2"/>
      <c r="L34" s="36"/>
    </row>
    <row r="35" spans="1:12" ht="1.5" customHeight="1" hidden="1">
      <c r="A35" s="18" t="s">
        <v>417</v>
      </c>
      <c r="B35" s="48" t="s">
        <v>489</v>
      </c>
      <c r="C35" s="17" t="s">
        <v>517</v>
      </c>
      <c r="D35" s="1"/>
      <c r="E35" s="1">
        <v>402.9</v>
      </c>
      <c r="F35" s="4"/>
      <c r="G35" s="5">
        <f t="shared" si="3"/>
        <v>0</v>
      </c>
      <c r="H35" s="4"/>
      <c r="I35" s="1"/>
      <c r="J35" s="2"/>
      <c r="K35" s="2"/>
      <c r="L35" s="2"/>
    </row>
    <row r="36" spans="1:12" ht="15.75" hidden="1">
      <c r="A36" s="16" t="s">
        <v>459</v>
      </c>
      <c r="B36" s="47" t="s">
        <v>354</v>
      </c>
      <c r="C36" s="17" t="s">
        <v>460</v>
      </c>
      <c r="D36" s="1">
        <f>SUM(D37:D37)</f>
        <v>0</v>
      </c>
      <c r="E36" s="1">
        <f>SUM(E37:E37)</f>
        <v>0</v>
      </c>
      <c r="F36" s="1">
        <f>SUM(F37:F37)</f>
        <v>0</v>
      </c>
      <c r="G36" s="6">
        <f>SUM(G37:G37)</f>
        <v>0</v>
      </c>
      <c r="H36" s="4">
        <f aca="true" t="shared" si="4" ref="H36:H67">F36-D36</f>
        <v>0</v>
      </c>
      <c r="I36" s="1" t="e">
        <f aca="true" t="shared" si="5" ref="I36:I67">F36/D36*100</f>
        <v>#DIV/0!</v>
      </c>
      <c r="J36" s="2"/>
      <c r="L36" s="36"/>
    </row>
    <row r="37" spans="1:12" ht="47.25" hidden="1">
      <c r="A37" s="16" t="s">
        <v>400</v>
      </c>
      <c r="B37" s="47" t="s">
        <v>401</v>
      </c>
      <c r="C37" s="7" t="s">
        <v>485</v>
      </c>
      <c r="D37" s="1"/>
      <c r="E37" s="1"/>
      <c r="F37" s="4"/>
      <c r="G37" s="5">
        <f>F37-L36</f>
        <v>0</v>
      </c>
      <c r="H37" s="4">
        <f t="shared" si="4"/>
        <v>0</v>
      </c>
      <c r="I37" s="1" t="e">
        <f t="shared" si="5"/>
        <v>#DIV/0!</v>
      </c>
      <c r="J37" s="2"/>
      <c r="L37" s="2"/>
    </row>
    <row r="38" spans="1:12" ht="33.75" customHeight="1">
      <c r="A38" s="16" t="s">
        <v>461</v>
      </c>
      <c r="B38" s="63" t="s">
        <v>355</v>
      </c>
      <c r="C38" s="54" t="s">
        <v>119</v>
      </c>
      <c r="D38" s="6">
        <f>D39+D52+D91+D93+D104+D110+D60+D92</f>
        <v>35130.20165</v>
      </c>
      <c r="E38" s="6">
        <f>E39+E52+E91+E93+E104+E110+E60+E92</f>
        <v>5469.299999999999</v>
      </c>
      <c r="F38" s="6">
        <f>F39+F52+F60+F91+F92+F93+F104+F110</f>
        <v>34721.82705</v>
      </c>
      <c r="G38" s="6" t="e">
        <f>G39+G52+G61+G62+#REF!+G83+G87+G90+G91+G93+G104+G111</f>
        <v>#REF!</v>
      </c>
      <c r="H38" s="5">
        <f t="shared" si="4"/>
        <v>-408.37460000000283</v>
      </c>
      <c r="I38" s="6">
        <f t="shared" si="5"/>
        <v>98.83753983518622</v>
      </c>
      <c r="J38" s="2"/>
      <c r="L38" s="2"/>
    </row>
    <row r="39" spans="1:12" ht="31.5">
      <c r="A39" s="16"/>
      <c r="B39" s="77" t="s">
        <v>499</v>
      </c>
      <c r="C39" s="73" t="s">
        <v>120</v>
      </c>
      <c r="D39" s="6">
        <f>SUM(D40:D51)</f>
        <v>2781.4150000000004</v>
      </c>
      <c r="E39" s="6">
        <f>SUM(E40:E51)</f>
        <v>1141.1</v>
      </c>
      <c r="F39" s="6">
        <f>SUM(F40:F51)</f>
        <v>2776.666109999999</v>
      </c>
      <c r="G39" s="6">
        <f>SUM(G40:G50)</f>
        <v>2603.199379999999</v>
      </c>
      <c r="H39" s="5">
        <f t="shared" si="4"/>
        <v>-4.748890000001211</v>
      </c>
      <c r="I39" s="6">
        <f t="shared" si="5"/>
        <v>99.82926352234381</v>
      </c>
      <c r="J39" s="2"/>
      <c r="L39" s="36"/>
    </row>
    <row r="40" spans="1:12" ht="78.75">
      <c r="A40" s="16" t="s">
        <v>356</v>
      </c>
      <c r="B40" s="63" t="s">
        <v>357</v>
      </c>
      <c r="C40" s="81" t="s">
        <v>291</v>
      </c>
      <c r="D40" s="6">
        <v>1086.53</v>
      </c>
      <c r="E40" s="6">
        <v>482.5</v>
      </c>
      <c r="F40" s="5">
        <v>1086.13734</v>
      </c>
      <c r="G40" s="5">
        <f aca="true" t="shared" si="6" ref="G40:G50">F40-L39</f>
        <v>1086.13734</v>
      </c>
      <c r="H40" s="5">
        <f t="shared" si="4"/>
        <v>-0.392659999999978</v>
      </c>
      <c r="I40" s="6">
        <f t="shared" si="5"/>
        <v>99.96386109909528</v>
      </c>
      <c r="J40" s="2"/>
      <c r="L40" s="36"/>
    </row>
    <row r="41" spans="1:12" ht="78.75">
      <c r="A41" s="16" t="s">
        <v>356</v>
      </c>
      <c r="B41" s="63" t="s">
        <v>403</v>
      </c>
      <c r="C41" s="80" t="s">
        <v>291</v>
      </c>
      <c r="D41" s="6">
        <v>2.4532</v>
      </c>
      <c r="E41" s="6">
        <v>10.7</v>
      </c>
      <c r="F41" s="5">
        <v>2.45312</v>
      </c>
      <c r="G41" s="5">
        <f t="shared" si="6"/>
        <v>2.45312</v>
      </c>
      <c r="H41" s="5">
        <f t="shared" si="4"/>
        <v>-7.999999999963592E-05</v>
      </c>
      <c r="I41" s="6">
        <f t="shared" si="5"/>
        <v>99.99673895320399</v>
      </c>
      <c r="J41" s="2"/>
      <c r="L41" s="36"/>
    </row>
    <row r="42" spans="1:12" ht="78.75">
      <c r="A42" s="16" t="s">
        <v>356</v>
      </c>
      <c r="B42" s="63" t="s">
        <v>404</v>
      </c>
      <c r="C42" s="80" t="s">
        <v>292</v>
      </c>
      <c r="D42" s="6">
        <v>16.05</v>
      </c>
      <c r="E42" s="6">
        <v>105.6</v>
      </c>
      <c r="F42" s="5">
        <v>16.04629</v>
      </c>
      <c r="G42" s="5">
        <f t="shared" si="6"/>
        <v>16.04629</v>
      </c>
      <c r="H42" s="5">
        <f t="shared" si="4"/>
        <v>-0.0037100000000016564</v>
      </c>
      <c r="I42" s="6">
        <f t="shared" si="5"/>
        <v>99.97688473520249</v>
      </c>
      <c r="J42" s="2"/>
      <c r="L42" s="36"/>
    </row>
    <row r="43" spans="1:12" ht="78.75">
      <c r="A43" s="16" t="s">
        <v>356</v>
      </c>
      <c r="B43" s="63" t="s">
        <v>405</v>
      </c>
      <c r="C43" s="82" t="s">
        <v>293</v>
      </c>
      <c r="D43" s="6">
        <v>311.5</v>
      </c>
      <c r="E43" s="6">
        <v>108.4</v>
      </c>
      <c r="F43" s="5">
        <v>310.79352</v>
      </c>
      <c r="G43" s="5">
        <f t="shared" si="6"/>
        <v>310.79352</v>
      </c>
      <c r="H43" s="5">
        <f t="shared" si="4"/>
        <v>-0.7064799999999991</v>
      </c>
      <c r="I43" s="6">
        <f t="shared" si="5"/>
        <v>99.77320064205458</v>
      </c>
      <c r="J43" s="2"/>
      <c r="L43" s="36"/>
    </row>
    <row r="44" spans="1:12" ht="67.5" customHeight="1" hidden="1">
      <c r="A44" s="16" t="s">
        <v>356</v>
      </c>
      <c r="B44" s="63" t="s">
        <v>488</v>
      </c>
      <c r="C44" s="79" t="s">
        <v>31</v>
      </c>
      <c r="D44" s="6">
        <v>0</v>
      </c>
      <c r="E44" s="6">
        <v>0.2</v>
      </c>
      <c r="F44" s="5">
        <v>0</v>
      </c>
      <c r="G44" s="5">
        <f t="shared" si="6"/>
        <v>0</v>
      </c>
      <c r="H44" s="5">
        <f t="shared" si="4"/>
        <v>0</v>
      </c>
      <c r="I44" s="6" t="e">
        <f t="shared" si="5"/>
        <v>#DIV/0!</v>
      </c>
      <c r="J44" s="2"/>
      <c r="L44" s="36"/>
    </row>
    <row r="45" spans="1:12" ht="0.75" customHeight="1" hidden="1">
      <c r="A45" s="16" t="s">
        <v>356</v>
      </c>
      <c r="B45" s="63" t="s">
        <v>442</v>
      </c>
      <c r="C45" s="62" t="s">
        <v>26</v>
      </c>
      <c r="D45" s="6"/>
      <c r="E45" s="6">
        <v>5</v>
      </c>
      <c r="F45" s="5"/>
      <c r="G45" s="5">
        <f t="shared" si="6"/>
        <v>0</v>
      </c>
      <c r="H45" s="5">
        <f t="shared" si="4"/>
        <v>0</v>
      </c>
      <c r="I45" s="6" t="e">
        <f t="shared" si="5"/>
        <v>#DIV/0!</v>
      </c>
      <c r="J45" s="2"/>
      <c r="L45" s="36"/>
    </row>
    <row r="46" spans="1:12" ht="77.25" customHeight="1">
      <c r="A46" s="16" t="s">
        <v>381</v>
      </c>
      <c r="B46" s="63" t="s">
        <v>423</v>
      </c>
      <c r="C46" s="81" t="s">
        <v>173</v>
      </c>
      <c r="D46" s="6">
        <v>789.22</v>
      </c>
      <c r="E46" s="6">
        <v>286.4</v>
      </c>
      <c r="F46" s="5">
        <v>788.762</v>
      </c>
      <c r="G46" s="5">
        <f t="shared" si="6"/>
        <v>788.762</v>
      </c>
      <c r="H46" s="5">
        <f t="shared" si="4"/>
        <v>-0.4580000000000837</v>
      </c>
      <c r="I46" s="6">
        <f t="shared" si="5"/>
        <v>99.94196801905679</v>
      </c>
      <c r="J46" s="2"/>
      <c r="L46" s="36"/>
    </row>
    <row r="47" spans="1:12" ht="73.5" customHeight="1">
      <c r="A47" s="16" t="s">
        <v>381</v>
      </c>
      <c r="B47" s="63" t="s">
        <v>492</v>
      </c>
      <c r="C47" s="80" t="s">
        <v>174</v>
      </c>
      <c r="D47" s="6">
        <v>0.4978</v>
      </c>
      <c r="E47" s="6">
        <v>0.3</v>
      </c>
      <c r="F47" s="5">
        <v>0.4978</v>
      </c>
      <c r="G47" s="5">
        <f t="shared" si="6"/>
        <v>0.4978</v>
      </c>
      <c r="H47" s="5">
        <f t="shared" si="4"/>
        <v>0</v>
      </c>
      <c r="I47" s="6">
        <f t="shared" si="5"/>
        <v>100</v>
      </c>
      <c r="J47" s="2"/>
      <c r="L47" s="36"/>
    </row>
    <row r="48" spans="1:12" ht="67.5" customHeight="1">
      <c r="A48" s="16" t="s">
        <v>381</v>
      </c>
      <c r="B48" s="63" t="s">
        <v>424</v>
      </c>
      <c r="C48" s="80" t="s">
        <v>175</v>
      </c>
      <c r="D48" s="6">
        <v>27.025</v>
      </c>
      <c r="E48" s="6">
        <v>56.5</v>
      </c>
      <c r="F48" s="5">
        <v>27.02386</v>
      </c>
      <c r="G48" s="5">
        <f t="shared" si="6"/>
        <v>27.02386</v>
      </c>
      <c r="H48" s="5">
        <f t="shared" si="4"/>
        <v>-0.0011399999999994748</v>
      </c>
      <c r="I48" s="6">
        <f t="shared" si="5"/>
        <v>99.99578168362628</v>
      </c>
      <c r="J48" s="2"/>
      <c r="L48" s="36"/>
    </row>
    <row r="49" spans="1:12" ht="48.75" customHeight="1">
      <c r="A49" s="16" t="s">
        <v>381</v>
      </c>
      <c r="B49" s="63" t="s">
        <v>498</v>
      </c>
      <c r="C49" s="80" t="s">
        <v>176</v>
      </c>
      <c r="D49" s="6">
        <v>171.95</v>
      </c>
      <c r="E49" s="6">
        <v>50.6</v>
      </c>
      <c r="F49" s="5">
        <v>171.94973</v>
      </c>
      <c r="G49" s="5">
        <f t="shared" si="6"/>
        <v>171.94973</v>
      </c>
      <c r="H49" s="5">
        <f t="shared" si="4"/>
        <v>-0.00027000000000043656</v>
      </c>
      <c r="I49" s="6">
        <f t="shared" si="5"/>
        <v>99.99984297760976</v>
      </c>
      <c r="J49" s="2"/>
      <c r="L49" s="36"/>
    </row>
    <row r="50" spans="1:12" ht="31.5">
      <c r="A50" s="16" t="s">
        <v>381</v>
      </c>
      <c r="B50" s="63" t="s">
        <v>516</v>
      </c>
      <c r="C50" s="80" t="s">
        <v>177</v>
      </c>
      <c r="D50" s="6">
        <v>199.539</v>
      </c>
      <c r="E50" s="6">
        <v>34.9</v>
      </c>
      <c r="F50" s="5">
        <v>199.53572</v>
      </c>
      <c r="G50" s="5">
        <f t="shared" si="6"/>
        <v>199.53572</v>
      </c>
      <c r="H50" s="5">
        <f t="shared" si="4"/>
        <v>-0.0032799999999895135</v>
      </c>
      <c r="I50" s="6">
        <f t="shared" si="5"/>
        <v>99.99835621106651</v>
      </c>
      <c r="J50" s="2"/>
      <c r="K50" s="2"/>
      <c r="L50" s="2"/>
    </row>
    <row r="51" spans="1:12" ht="18.75" customHeight="1">
      <c r="A51" s="16" t="s">
        <v>381</v>
      </c>
      <c r="B51" s="63" t="s">
        <v>34</v>
      </c>
      <c r="C51" s="81" t="s">
        <v>190</v>
      </c>
      <c r="D51" s="6">
        <v>176.65</v>
      </c>
      <c r="E51" s="6"/>
      <c r="F51" s="5">
        <v>173.46673</v>
      </c>
      <c r="G51" s="5"/>
      <c r="H51" s="5">
        <f t="shared" si="4"/>
        <v>-3.183269999999993</v>
      </c>
      <c r="I51" s="6">
        <f t="shared" si="5"/>
        <v>98.19797905462781</v>
      </c>
      <c r="J51" s="2"/>
      <c r="K51" s="2"/>
      <c r="L51" s="2"/>
    </row>
    <row r="52" spans="1:12" ht="31.5">
      <c r="A52" s="16"/>
      <c r="B52" s="77" t="s">
        <v>500</v>
      </c>
      <c r="C52" s="62" t="s">
        <v>121</v>
      </c>
      <c r="D52" s="6">
        <f>SUM(D53:D59)</f>
        <v>24041.047319999998</v>
      </c>
      <c r="E52" s="6">
        <f>SUM(E53:E59)</f>
        <v>1842.6999999999998</v>
      </c>
      <c r="F52" s="6">
        <f>SUM(F53:F59)</f>
        <v>23826.759670000003</v>
      </c>
      <c r="G52" s="6">
        <f>SUM(G53:G57)</f>
        <v>23272.10395</v>
      </c>
      <c r="H52" s="5">
        <f t="shared" si="4"/>
        <v>-214.28764999999476</v>
      </c>
      <c r="I52" s="6">
        <f t="shared" si="5"/>
        <v>99.10865925619751</v>
      </c>
      <c r="J52" s="2"/>
      <c r="L52" s="37"/>
    </row>
    <row r="53" spans="1:12" ht="19.5" customHeight="1">
      <c r="A53" s="16" t="s">
        <v>359</v>
      </c>
      <c r="B53" s="63" t="s">
        <v>406</v>
      </c>
      <c r="C53" s="54" t="s">
        <v>191</v>
      </c>
      <c r="D53" s="6">
        <v>289.136</v>
      </c>
      <c r="E53" s="6">
        <v>73.9</v>
      </c>
      <c r="F53" s="5">
        <v>282.59569</v>
      </c>
      <c r="G53" s="5">
        <f aca="true" t="shared" si="7" ref="G53:G58">F53-L52</f>
        <v>282.59569</v>
      </c>
      <c r="H53" s="5">
        <f t="shared" si="4"/>
        <v>-6.540310000000034</v>
      </c>
      <c r="I53" s="6">
        <f t="shared" si="5"/>
        <v>97.7379814343423</v>
      </c>
      <c r="J53" s="2"/>
      <c r="L53" s="36"/>
    </row>
    <row r="54" spans="1:12" ht="19.5" customHeight="1">
      <c r="A54" s="16" t="s">
        <v>359</v>
      </c>
      <c r="B54" s="63" t="s">
        <v>407</v>
      </c>
      <c r="C54" s="54" t="s">
        <v>192</v>
      </c>
      <c r="D54" s="6">
        <v>4034.923</v>
      </c>
      <c r="E54" s="6">
        <v>616.3</v>
      </c>
      <c r="F54" s="5">
        <v>4028.3278</v>
      </c>
      <c r="G54" s="5">
        <f t="shared" si="7"/>
        <v>4028.3278</v>
      </c>
      <c r="H54" s="5">
        <f t="shared" si="4"/>
        <v>-6.59519999999975</v>
      </c>
      <c r="I54" s="6">
        <f t="shared" si="5"/>
        <v>99.83654706669743</v>
      </c>
      <c r="J54" s="2"/>
      <c r="L54" s="36"/>
    </row>
    <row r="55" spans="1:12" ht="18.75" customHeight="1">
      <c r="A55" s="16" t="s">
        <v>359</v>
      </c>
      <c r="B55" s="63" t="s">
        <v>408</v>
      </c>
      <c r="C55" s="54" t="s">
        <v>193</v>
      </c>
      <c r="D55" s="6">
        <v>14949.41841</v>
      </c>
      <c r="E55" s="6">
        <v>640.5</v>
      </c>
      <c r="F55" s="5">
        <v>14782.95318</v>
      </c>
      <c r="G55" s="5">
        <f t="shared" si="7"/>
        <v>14782.95318</v>
      </c>
      <c r="H55" s="5">
        <f t="shared" si="4"/>
        <v>-166.4652299999998</v>
      </c>
      <c r="I55" s="6">
        <f t="shared" si="5"/>
        <v>98.8864768820127</v>
      </c>
      <c r="J55" s="2"/>
      <c r="L55" s="36"/>
    </row>
    <row r="56" spans="1:12" ht="31.5">
      <c r="A56" s="16" t="s">
        <v>359</v>
      </c>
      <c r="B56" s="63" t="s">
        <v>409</v>
      </c>
      <c r="C56" s="54" t="s">
        <v>194</v>
      </c>
      <c r="D56" s="6">
        <v>1785.38699</v>
      </c>
      <c r="E56" s="6">
        <v>137.2</v>
      </c>
      <c r="F56" s="5">
        <v>1751.33647</v>
      </c>
      <c r="G56" s="5">
        <f t="shared" si="7"/>
        <v>1751.33647</v>
      </c>
      <c r="H56" s="5">
        <f t="shared" si="4"/>
        <v>-34.050520000000006</v>
      </c>
      <c r="I56" s="6">
        <f t="shared" si="5"/>
        <v>98.09282132161162</v>
      </c>
      <c r="J56" s="2"/>
      <c r="L56" s="36"/>
    </row>
    <row r="57" spans="1:12" ht="18.75" customHeight="1">
      <c r="A57" s="16" t="s">
        <v>359</v>
      </c>
      <c r="B57" s="63" t="s">
        <v>410</v>
      </c>
      <c r="C57" s="54" t="s">
        <v>195</v>
      </c>
      <c r="D57" s="6">
        <v>2426.89105</v>
      </c>
      <c r="E57" s="6">
        <v>336.9</v>
      </c>
      <c r="F57" s="5">
        <v>2426.89081</v>
      </c>
      <c r="G57" s="5">
        <f t="shared" si="7"/>
        <v>2426.89081</v>
      </c>
      <c r="H57" s="5">
        <f t="shared" si="4"/>
        <v>-0.00024000000030355295</v>
      </c>
      <c r="I57" s="6">
        <f t="shared" si="5"/>
        <v>99.9999901108045</v>
      </c>
      <c r="J57" s="2"/>
      <c r="L57" s="36"/>
    </row>
    <row r="58" spans="1:12" ht="20.25" customHeight="1">
      <c r="A58" s="16" t="s">
        <v>359</v>
      </c>
      <c r="B58" s="63" t="s">
        <v>495</v>
      </c>
      <c r="C58" s="54" t="s">
        <v>196</v>
      </c>
      <c r="D58" s="6">
        <v>497.821</v>
      </c>
      <c r="E58" s="6">
        <v>37.9</v>
      </c>
      <c r="F58" s="5">
        <v>497.82068</v>
      </c>
      <c r="G58" s="5">
        <f t="shared" si="7"/>
        <v>497.82068</v>
      </c>
      <c r="H58" s="5">
        <f t="shared" si="4"/>
        <v>-0.00032000000004472895</v>
      </c>
      <c r="I58" s="6">
        <f t="shared" si="5"/>
        <v>99.99993571986717</v>
      </c>
      <c r="J58" s="2"/>
      <c r="L58" s="36"/>
    </row>
    <row r="59" spans="1:12" ht="17.25" customHeight="1">
      <c r="A59" s="16" t="s">
        <v>359</v>
      </c>
      <c r="B59" s="63" t="s">
        <v>33</v>
      </c>
      <c r="C59" s="54" t="s">
        <v>197</v>
      </c>
      <c r="D59" s="6">
        <v>57.47087</v>
      </c>
      <c r="E59" s="6"/>
      <c r="F59" s="5">
        <v>56.83504</v>
      </c>
      <c r="G59" s="5"/>
      <c r="H59" s="5">
        <f t="shared" si="4"/>
        <v>-0.6358299999999986</v>
      </c>
      <c r="I59" s="6">
        <f t="shared" si="5"/>
        <v>98.893648208214</v>
      </c>
      <c r="J59" s="2"/>
      <c r="L59" s="36"/>
    </row>
    <row r="60" spans="1:12" ht="18" customHeight="1">
      <c r="A60" s="16"/>
      <c r="B60" s="63" t="s">
        <v>518</v>
      </c>
      <c r="C60" s="62" t="s">
        <v>122</v>
      </c>
      <c r="D60" s="6">
        <f>D61+D62+D64+D83+D87+D90+D66+D88+D89+D65+D81+D63+D82+D84+D85+D86</f>
        <v>2864.48581</v>
      </c>
      <c r="E60" s="6">
        <f>E61+E62+E64+E83+E87+E90+E66+E88+E89+E65+E81+E63+E82+E84+E85+E86</f>
        <v>949.1999999999999</v>
      </c>
      <c r="F60" s="6">
        <f>F61+F62+F64+F83+F87+F90+F66+F88+F89+F65+F81+F63+F82+F84+F85+F86</f>
        <v>2817.7018900000003</v>
      </c>
      <c r="G60" s="6">
        <f>G61+G62+G64+G83+G87+G90+G66+G88+G89+G65+G81</f>
        <v>2618.9561300000005</v>
      </c>
      <c r="H60" s="5">
        <f t="shared" si="4"/>
        <v>-46.78391999999985</v>
      </c>
      <c r="I60" s="6">
        <f t="shared" si="5"/>
        <v>98.3667602807919</v>
      </c>
      <c r="J60" s="2"/>
      <c r="L60" s="36"/>
    </row>
    <row r="61" spans="1:12" ht="30.75" customHeight="1">
      <c r="A61" s="16" t="s">
        <v>359</v>
      </c>
      <c r="B61" s="63" t="s">
        <v>360</v>
      </c>
      <c r="C61" s="54" t="s">
        <v>198</v>
      </c>
      <c r="D61" s="6">
        <v>1205.49568</v>
      </c>
      <c r="E61" s="6">
        <v>256.9</v>
      </c>
      <c r="F61" s="5">
        <v>1205.25708</v>
      </c>
      <c r="G61" s="5">
        <f>F61-L60</f>
        <v>1205.25708</v>
      </c>
      <c r="H61" s="5">
        <f t="shared" si="4"/>
        <v>-0.23859999999990578</v>
      </c>
      <c r="I61" s="6">
        <f t="shared" si="5"/>
        <v>99.98020731190013</v>
      </c>
      <c r="J61" s="2"/>
      <c r="L61" s="36"/>
    </row>
    <row r="62" spans="1:12" ht="48" customHeight="1">
      <c r="A62" s="16" t="s">
        <v>358</v>
      </c>
      <c r="B62" s="63" t="s">
        <v>391</v>
      </c>
      <c r="C62" s="54" t="s">
        <v>199</v>
      </c>
      <c r="D62" s="6">
        <v>432.9</v>
      </c>
      <c r="E62" s="6">
        <v>28.4</v>
      </c>
      <c r="F62" s="5">
        <v>432.57935</v>
      </c>
      <c r="G62" s="5">
        <f>F62-L61</f>
        <v>432.57935</v>
      </c>
      <c r="H62" s="5">
        <f t="shared" si="4"/>
        <v>-0.32065000000000055</v>
      </c>
      <c r="I62" s="6">
        <f t="shared" si="5"/>
        <v>99.92592977592977</v>
      </c>
      <c r="J62" s="2"/>
      <c r="L62" s="2"/>
    </row>
    <row r="63" spans="1:12" ht="47.25" hidden="1">
      <c r="A63" s="16"/>
      <c r="B63" s="63" t="s">
        <v>60</v>
      </c>
      <c r="C63" s="54" t="s">
        <v>200</v>
      </c>
      <c r="D63" s="6">
        <v>0</v>
      </c>
      <c r="E63" s="6"/>
      <c r="F63" s="6">
        <v>0</v>
      </c>
      <c r="G63" s="5"/>
      <c r="H63" s="5">
        <f t="shared" si="4"/>
        <v>0</v>
      </c>
      <c r="I63" s="6" t="e">
        <f t="shared" si="5"/>
        <v>#DIV/0!</v>
      </c>
      <c r="J63" s="2"/>
      <c r="L63" s="2"/>
    </row>
    <row r="64" spans="1:12" ht="34.5" customHeight="1">
      <c r="A64" s="16" t="s">
        <v>363</v>
      </c>
      <c r="B64" s="63" t="s">
        <v>364</v>
      </c>
      <c r="C64" s="73" t="s">
        <v>201</v>
      </c>
      <c r="D64" s="6">
        <v>852.98342</v>
      </c>
      <c r="E64" s="6">
        <v>605.1</v>
      </c>
      <c r="F64" s="6">
        <v>821.52118</v>
      </c>
      <c r="G64" s="5">
        <f>F64-L63</f>
        <v>821.52118</v>
      </c>
      <c r="H64" s="5">
        <f t="shared" si="4"/>
        <v>-31.462240000000065</v>
      </c>
      <c r="I64" s="6">
        <f t="shared" si="5"/>
        <v>96.31150626585449</v>
      </c>
      <c r="J64" s="2"/>
      <c r="L64" s="38"/>
    </row>
    <row r="65" spans="1:12" ht="31.5">
      <c r="A65" s="16" t="s">
        <v>363</v>
      </c>
      <c r="B65" s="63" t="s">
        <v>364</v>
      </c>
      <c r="C65" s="73" t="s">
        <v>202</v>
      </c>
      <c r="D65" s="6">
        <v>35.286</v>
      </c>
      <c r="E65" s="6"/>
      <c r="F65" s="6">
        <v>35.2854</v>
      </c>
      <c r="G65" s="5"/>
      <c r="H65" s="5">
        <f t="shared" si="4"/>
        <v>-0.0005999999999986017</v>
      </c>
      <c r="I65" s="6">
        <f t="shared" si="5"/>
        <v>99.99829960891006</v>
      </c>
      <c r="J65" s="2"/>
      <c r="L65" s="38"/>
    </row>
    <row r="66" spans="1:12" ht="33" customHeight="1">
      <c r="A66" s="16" t="s">
        <v>363</v>
      </c>
      <c r="B66" s="63" t="s">
        <v>364</v>
      </c>
      <c r="C66" s="73" t="s">
        <v>203</v>
      </c>
      <c r="D66" s="6">
        <v>90</v>
      </c>
      <c r="E66" s="6">
        <v>13</v>
      </c>
      <c r="F66" s="5">
        <v>89.972</v>
      </c>
      <c r="G66" s="5">
        <f>F66-L64</f>
        <v>89.972</v>
      </c>
      <c r="H66" s="5">
        <f t="shared" si="4"/>
        <v>-0.028000000000005798</v>
      </c>
      <c r="I66" s="6">
        <f t="shared" si="5"/>
        <v>99.96888888888888</v>
      </c>
      <c r="J66" s="2"/>
      <c r="L66" s="38"/>
    </row>
    <row r="67" spans="1:12" ht="30" customHeight="1" hidden="1">
      <c r="A67" s="16" t="s">
        <v>363</v>
      </c>
      <c r="B67" s="63" t="s">
        <v>364</v>
      </c>
      <c r="C67" s="73" t="s">
        <v>97</v>
      </c>
      <c r="D67" s="6"/>
      <c r="E67" s="6">
        <v>13</v>
      </c>
      <c r="F67" s="5"/>
      <c r="G67" s="5">
        <f aca="true" t="shared" si="8" ref="G67:G80">F67-L66</f>
        <v>0</v>
      </c>
      <c r="H67" s="5">
        <f t="shared" si="4"/>
        <v>0</v>
      </c>
      <c r="I67" s="6" t="e">
        <f t="shared" si="5"/>
        <v>#DIV/0!</v>
      </c>
      <c r="J67" s="2"/>
      <c r="L67" s="38"/>
    </row>
    <row r="68" spans="1:12" ht="30.75" customHeight="1" hidden="1">
      <c r="A68" s="16" t="s">
        <v>363</v>
      </c>
      <c r="B68" s="63" t="s">
        <v>364</v>
      </c>
      <c r="C68" s="73" t="s">
        <v>469</v>
      </c>
      <c r="D68" s="6"/>
      <c r="E68" s="6">
        <v>5</v>
      </c>
      <c r="F68" s="5"/>
      <c r="G68" s="5">
        <f t="shared" si="8"/>
        <v>0</v>
      </c>
      <c r="H68" s="5">
        <f aca="true" t="shared" si="9" ref="H68:H92">F68-D68</f>
        <v>0</v>
      </c>
      <c r="I68" s="6" t="e">
        <f aca="true" t="shared" si="10" ref="I68:I102">F68/D68*100</f>
        <v>#DIV/0!</v>
      </c>
      <c r="J68" s="2"/>
      <c r="L68" s="38"/>
    </row>
    <row r="69" spans="1:12" ht="31.5" customHeight="1" hidden="1">
      <c r="A69" s="16" t="s">
        <v>363</v>
      </c>
      <c r="B69" s="63" t="s">
        <v>364</v>
      </c>
      <c r="C69" s="73" t="s">
        <v>441</v>
      </c>
      <c r="D69" s="6"/>
      <c r="E69" s="6">
        <v>3</v>
      </c>
      <c r="F69" s="5"/>
      <c r="G69" s="5">
        <f t="shared" si="8"/>
        <v>0</v>
      </c>
      <c r="H69" s="5">
        <f t="shared" si="9"/>
        <v>0</v>
      </c>
      <c r="I69" s="6" t="e">
        <f t="shared" si="10"/>
        <v>#DIV/0!</v>
      </c>
      <c r="J69" s="2"/>
      <c r="L69" s="38"/>
    </row>
    <row r="70" spans="1:12" ht="33" customHeight="1" hidden="1">
      <c r="A70" s="16" t="s">
        <v>363</v>
      </c>
      <c r="B70" s="63" t="s">
        <v>364</v>
      </c>
      <c r="C70" s="73" t="s">
        <v>436</v>
      </c>
      <c r="D70" s="6"/>
      <c r="E70" s="6">
        <v>5</v>
      </c>
      <c r="F70" s="5"/>
      <c r="G70" s="5">
        <f t="shared" si="8"/>
        <v>0</v>
      </c>
      <c r="H70" s="5">
        <f t="shared" si="9"/>
        <v>0</v>
      </c>
      <c r="I70" s="6" t="e">
        <f t="shared" si="10"/>
        <v>#DIV/0!</v>
      </c>
      <c r="J70" s="2"/>
      <c r="L70" s="38"/>
    </row>
    <row r="71" spans="1:12" ht="29.25" customHeight="1" hidden="1">
      <c r="A71" s="16" t="s">
        <v>363</v>
      </c>
      <c r="B71" s="63" t="s">
        <v>364</v>
      </c>
      <c r="C71" s="73" t="s">
        <v>462</v>
      </c>
      <c r="D71" s="6"/>
      <c r="E71" s="6">
        <v>5</v>
      </c>
      <c r="F71" s="5"/>
      <c r="G71" s="5">
        <f t="shared" si="8"/>
        <v>0</v>
      </c>
      <c r="H71" s="5">
        <f t="shared" si="9"/>
        <v>0</v>
      </c>
      <c r="I71" s="6" t="e">
        <f t="shared" si="10"/>
        <v>#DIV/0!</v>
      </c>
      <c r="J71" s="2"/>
      <c r="L71" s="38"/>
    </row>
    <row r="72" spans="1:12" ht="31.5" customHeight="1" hidden="1">
      <c r="A72" s="16" t="s">
        <v>363</v>
      </c>
      <c r="B72" s="63" t="s">
        <v>364</v>
      </c>
      <c r="C72" s="73" t="s">
        <v>434</v>
      </c>
      <c r="D72" s="6"/>
      <c r="E72" s="6">
        <v>45</v>
      </c>
      <c r="F72" s="5"/>
      <c r="G72" s="5">
        <f t="shared" si="8"/>
        <v>0</v>
      </c>
      <c r="H72" s="5">
        <f t="shared" si="9"/>
        <v>0</v>
      </c>
      <c r="I72" s="6" t="e">
        <f t="shared" si="10"/>
        <v>#DIV/0!</v>
      </c>
      <c r="J72" s="2"/>
      <c r="L72" s="38"/>
    </row>
    <row r="73" spans="1:12" ht="30" customHeight="1" hidden="1">
      <c r="A73" s="16" t="s">
        <v>363</v>
      </c>
      <c r="B73" s="63" t="s">
        <v>364</v>
      </c>
      <c r="C73" s="73" t="s">
        <v>445</v>
      </c>
      <c r="D73" s="6"/>
      <c r="E73" s="6">
        <v>36</v>
      </c>
      <c r="F73" s="5"/>
      <c r="G73" s="5">
        <f t="shared" si="8"/>
        <v>0</v>
      </c>
      <c r="H73" s="5">
        <f t="shared" si="9"/>
        <v>0</v>
      </c>
      <c r="I73" s="6" t="e">
        <f t="shared" si="10"/>
        <v>#DIV/0!</v>
      </c>
      <c r="J73" s="2"/>
      <c r="L73" s="38"/>
    </row>
    <row r="74" spans="1:12" ht="33.75" customHeight="1" hidden="1">
      <c r="A74" s="16" t="s">
        <v>363</v>
      </c>
      <c r="B74" s="63" t="s">
        <v>364</v>
      </c>
      <c r="C74" s="73" t="s">
        <v>435</v>
      </c>
      <c r="D74" s="6"/>
      <c r="E74" s="6">
        <v>4.5</v>
      </c>
      <c r="F74" s="5"/>
      <c r="G74" s="5">
        <f t="shared" si="8"/>
        <v>0</v>
      </c>
      <c r="H74" s="5">
        <f t="shared" si="9"/>
        <v>0</v>
      </c>
      <c r="I74" s="6" t="e">
        <f t="shared" si="10"/>
        <v>#DIV/0!</v>
      </c>
      <c r="J74" s="2"/>
      <c r="L74" s="38"/>
    </row>
    <row r="75" spans="1:12" ht="33" customHeight="1" hidden="1">
      <c r="A75" s="16" t="s">
        <v>363</v>
      </c>
      <c r="B75" s="63" t="s">
        <v>364</v>
      </c>
      <c r="C75" s="62" t="s">
        <v>470</v>
      </c>
      <c r="D75" s="6"/>
      <c r="E75" s="6">
        <v>6</v>
      </c>
      <c r="F75" s="5"/>
      <c r="G75" s="5">
        <f t="shared" si="8"/>
        <v>0</v>
      </c>
      <c r="H75" s="5">
        <f t="shared" si="9"/>
        <v>0</v>
      </c>
      <c r="I75" s="6" t="e">
        <f t="shared" si="10"/>
        <v>#DIV/0!</v>
      </c>
      <c r="J75" s="2"/>
      <c r="L75" s="38"/>
    </row>
    <row r="76" spans="1:12" ht="33.75" customHeight="1" hidden="1">
      <c r="A76" s="16" t="s">
        <v>363</v>
      </c>
      <c r="B76" s="63" t="s">
        <v>364</v>
      </c>
      <c r="C76" s="73" t="s">
        <v>433</v>
      </c>
      <c r="D76" s="6"/>
      <c r="E76" s="6">
        <v>15</v>
      </c>
      <c r="F76" s="5"/>
      <c r="G76" s="5">
        <f t="shared" si="8"/>
        <v>0</v>
      </c>
      <c r="H76" s="5">
        <f t="shared" si="9"/>
        <v>0</v>
      </c>
      <c r="I76" s="6" t="e">
        <f t="shared" si="10"/>
        <v>#DIV/0!</v>
      </c>
      <c r="J76" s="2"/>
      <c r="L76" s="38"/>
    </row>
    <row r="77" spans="1:12" ht="36.75" customHeight="1" hidden="1">
      <c r="A77" s="16" t="s">
        <v>363</v>
      </c>
      <c r="B77" s="63" t="s">
        <v>364</v>
      </c>
      <c r="C77" s="73" t="s">
        <v>467</v>
      </c>
      <c r="D77" s="6"/>
      <c r="E77" s="6">
        <v>70</v>
      </c>
      <c r="F77" s="5"/>
      <c r="G77" s="5">
        <f t="shared" si="8"/>
        <v>0</v>
      </c>
      <c r="H77" s="5">
        <f t="shared" si="9"/>
        <v>0</v>
      </c>
      <c r="I77" s="6" t="e">
        <f t="shared" si="10"/>
        <v>#DIV/0!</v>
      </c>
      <c r="J77" s="2"/>
      <c r="L77" s="38"/>
    </row>
    <row r="78" spans="1:12" ht="39" customHeight="1" hidden="1">
      <c r="A78" s="16" t="s">
        <v>363</v>
      </c>
      <c r="B78" s="63" t="s">
        <v>364</v>
      </c>
      <c r="C78" s="73" t="s">
        <v>466</v>
      </c>
      <c r="D78" s="6"/>
      <c r="E78" s="6">
        <v>40</v>
      </c>
      <c r="F78" s="5"/>
      <c r="G78" s="5">
        <f t="shared" si="8"/>
        <v>0</v>
      </c>
      <c r="H78" s="5">
        <f t="shared" si="9"/>
        <v>0</v>
      </c>
      <c r="I78" s="6" t="e">
        <f t="shared" si="10"/>
        <v>#DIV/0!</v>
      </c>
      <c r="J78" s="2"/>
      <c r="L78" s="38"/>
    </row>
    <row r="79" spans="1:12" ht="42.75" customHeight="1" hidden="1">
      <c r="A79" s="16" t="s">
        <v>363</v>
      </c>
      <c r="B79" s="63" t="s">
        <v>364</v>
      </c>
      <c r="C79" s="73" t="s">
        <v>440</v>
      </c>
      <c r="D79" s="6"/>
      <c r="E79" s="6">
        <v>6</v>
      </c>
      <c r="F79" s="5"/>
      <c r="G79" s="5">
        <f t="shared" si="8"/>
        <v>0</v>
      </c>
      <c r="H79" s="5">
        <f t="shared" si="9"/>
        <v>0</v>
      </c>
      <c r="I79" s="6" t="e">
        <f t="shared" si="10"/>
        <v>#DIV/0!</v>
      </c>
      <c r="J79" s="2"/>
      <c r="L79" s="38"/>
    </row>
    <row r="80" spans="1:12" ht="44.25" customHeight="1" hidden="1">
      <c r="A80" s="16" t="s">
        <v>363</v>
      </c>
      <c r="B80" s="63" t="s">
        <v>364</v>
      </c>
      <c r="C80" s="62" t="s">
        <v>468</v>
      </c>
      <c r="D80" s="6"/>
      <c r="E80" s="6">
        <v>20</v>
      </c>
      <c r="F80" s="5"/>
      <c r="G80" s="5">
        <f t="shared" si="8"/>
        <v>0</v>
      </c>
      <c r="H80" s="5">
        <f t="shared" si="9"/>
        <v>0</v>
      </c>
      <c r="I80" s="6" t="e">
        <f t="shared" si="10"/>
        <v>#DIV/0!</v>
      </c>
      <c r="J80" s="2"/>
      <c r="L80" s="36"/>
    </row>
    <row r="81" spans="1:12" ht="47.25">
      <c r="A81" s="16"/>
      <c r="B81" s="63" t="s">
        <v>38</v>
      </c>
      <c r="C81" s="62" t="s">
        <v>85</v>
      </c>
      <c r="D81" s="6">
        <v>7.525</v>
      </c>
      <c r="E81" s="6"/>
      <c r="F81" s="5">
        <v>7.52458</v>
      </c>
      <c r="G81" s="5"/>
      <c r="H81" s="5">
        <f t="shared" si="9"/>
        <v>-0.00042000000000008697</v>
      </c>
      <c r="I81" s="6">
        <f t="shared" si="10"/>
        <v>99.99441860465116</v>
      </c>
      <c r="J81" s="2"/>
      <c r="L81" s="36"/>
    </row>
    <row r="82" spans="1:12" ht="46.5" customHeight="1">
      <c r="A82" s="16"/>
      <c r="B82" s="63" t="s">
        <v>38</v>
      </c>
      <c r="C82" s="62" t="s">
        <v>204</v>
      </c>
      <c r="D82" s="6">
        <v>34</v>
      </c>
      <c r="E82" s="6"/>
      <c r="F82" s="5">
        <v>33</v>
      </c>
      <c r="G82" s="5"/>
      <c r="H82" s="5">
        <f t="shared" si="9"/>
        <v>-1</v>
      </c>
      <c r="I82" s="6">
        <f t="shared" si="10"/>
        <v>97.05882352941177</v>
      </c>
      <c r="J82" s="2"/>
      <c r="L82" s="36"/>
    </row>
    <row r="83" spans="1:12" ht="31.5" hidden="1">
      <c r="A83" s="16" t="s">
        <v>361</v>
      </c>
      <c r="B83" s="63" t="s">
        <v>362</v>
      </c>
      <c r="C83" s="73" t="s">
        <v>525</v>
      </c>
      <c r="D83" s="6">
        <v>0</v>
      </c>
      <c r="E83" s="6">
        <v>2.4</v>
      </c>
      <c r="F83" s="5"/>
      <c r="G83" s="5">
        <f>F83-L80</f>
        <v>0</v>
      </c>
      <c r="H83" s="5">
        <f t="shared" si="9"/>
        <v>0</v>
      </c>
      <c r="I83" s="6" t="e">
        <f t="shared" si="10"/>
        <v>#DIV/0!</v>
      </c>
      <c r="J83" s="2"/>
      <c r="L83" s="36"/>
    </row>
    <row r="84" spans="1:12" ht="47.25" hidden="1">
      <c r="A84" s="16"/>
      <c r="B84" s="63" t="s">
        <v>38</v>
      </c>
      <c r="C84" s="73" t="s">
        <v>205</v>
      </c>
      <c r="D84" s="6">
        <v>0</v>
      </c>
      <c r="E84" s="6"/>
      <c r="F84" s="5"/>
      <c r="G84" s="5"/>
      <c r="H84" s="5">
        <f t="shared" si="9"/>
        <v>0</v>
      </c>
      <c r="I84" s="6" t="e">
        <f t="shared" si="10"/>
        <v>#DIV/0!</v>
      </c>
      <c r="J84" s="2"/>
      <c r="L84" s="36"/>
    </row>
    <row r="85" spans="1:12" ht="31.5">
      <c r="A85" s="16"/>
      <c r="B85" s="63" t="s">
        <v>105</v>
      </c>
      <c r="C85" s="73" t="s">
        <v>206</v>
      </c>
      <c r="D85" s="6">
        <v>59.95041</v>
      </c>
      <c r="E85" s="6"/>
      <c r="F85" s="5">
        <v>59.95041</v>
      </c>
      <c r="G85" s="5"/>
      <c r="H85" s="5">
        <f t="shared" si="9"/>
        <v>0</v>
      </c>
      <c r="I85" s="6">
        <f t="shared" si="10"/>
        <v>100</v>
      </c>
      <c r="J85" s="2"/>
      <c r="L85" s="36"/>
    </row>
    <row r="86" spans="1:12" ht="47.25">
      <c r="A86" s="16"/>
      <c r="B86" s="63" t="s">
        <v>105</v>
      </c>
      <c r="C86" s="73" t="s">
        <v>171</v>
      </c>
      <c r="D86" s="6">
        <v>40.3</v>
      </c>
      <c r="E86" s="6"/>
      <c r="F86" s="5">
        <v>39.94537</v>
      </c>
      <c r="G86" s="5"/>
      <c r="H86" s="5">
        <f t="shared" si="9"/>
        <v>-0.3546300000000002</v>
      </c>
      <c r="I86" s="6">
        <f t="shared" si="10"/>
        <v>99.12002481389578</v>
      </c>
      <c r="J86" s="2"/>
      <c r="L86" s="36"/>
    </row>
    <row r="87" spans="1:12" ht="31.5">
      <c r="A87" s="16" t="s">
        <v>363</v>
      </c>
      <c r="B87" s="63" t="s">
        <v>392</v>
      </c>
      <c r="C87" s="73" t="s">
        <v>46</v>
      </c>
      <c r="D87" s="6">
        <v>68.3053</v>
      </c>
      <c r="E87" s="6">
        <v>38.3</v>
      </c>
      <c r="F87" s="5">
        <v>60.5282</v>
      </c>
      <c r="G87" s="5">
        <f>F87-L83</f>
        <v>60.5282</v>
      </c>
      <c r="H87" s="5">
        <f t="shared" si="9"/>
        <v>-7.777100000000004</v>
      </c>
      <c r="I87" s="6">
        <f t="shared" si="10"/>
        <v>88.61420709666746</v>
      </c>
      <c r="J87" s="2"/>
      <c r="L87" s="36"/>
    </row>
    <row r="88" spans="1:12" ht="63" hidden="1">
      <c r="A88" s="16"/>
      <c r="B88" s="63" t="s">
        <v>392</v>
      </c>
      <c r="C88" s="73" t="s">
        <v>28</v>
      </c>
      <c r="D88" s="6">
        <v>0</v>
      </c>
      <c r="E88" s="6"/>
      <c r="F88" s="5"/>
      <c r="G88" s="5"/>
      <c r="H88" s="5">
        <f t="shared" si="9"/>
        <v>0</v>
      </c>
      <c r="I88" s="6" t="e">
        <f t="shared" si="10"/>
        <v>#DIV/0!</v>
      </c>
      <c r="J88" s="2"/>
      <c r="L88" s="36"/>
    </row>
    <row r="89" spans="1:12" ht="31.5">
      <c r="A89" s="16" t="s">
        <v>363</v>
      </c>
      <c r="B89" s="63" t="s">
        <v>392</v>
      </c>
      <c r="C89" s="73" t="s">
        <v>207</v>
      </c>
      <c r="D89" s="6">
        <v>23.64</v>
      </c>
      <c r="E89" s="6"/>
      <c r="F89" s="5">
        <v>23.04</v>
      </c>
      <c r="G89" s="5"/>
      <c r="H89" s="5">
        <f t="shared" si="9"/>
        <v>-0.6000000000000014</v>
      </c>
      <c r="I89" s="6">
        <f t="shared" si="10"/>
        <v>97.46192893401015</v>
      </c>
      <c r="J89" s="2"/>
      <c r="L89" s="36"/>
    </row>
    <row r="90" spans="1:12" ht="33.75" customHeight="1">
      <c r="A90" s="16" t="s">
        <v>363</v>
      </c>
      <c r="B90" s="71" t="s">
        <v>471</v>
      </c>
      <c r="C90" s="62" t="s">
        <v>208</v>
      </c>
      <c r="D90" s="6">
        <v>14.1</v>
      </c>
      <c r="E90" s="6">
        <v>5.1</v>
      </c>
      <c r="F90" s="5">
        <v>9.09832</v>
      </c>
      <c r="G90" s="5">
        <f>F90-L87</f>
        <v>9.09832</v>
      </c>
      <c r="H90" s="5">
        <f t="shared" si="9"/>
        <v>-5.00168</v>
      </c>
      <c r="I90" s="6">
        <f t="shared" si="10"/>
        <v>64.52709219858156</v>
      </c>
      <c r="J90" s="2"/>
      <c r="L90" s="36"/>
    </row>
    <row r="91" spans="1:12" ht="67.5" customHeight="1" hidden="1">
      <c r="A91" s="18" t="s">
        <v>359</v>
      </c>
      <c r="B91" s="71" t="s">
        <v>39</v>
      </c>
      <c r="C91" s="54" t="s">
        <v>50</v>
      </c>
      <c r="D91" s="6">
        <v>0</v>
      </c>
      <c r="E91" s="6">
        <v>301.4</v>
      </c>
      <c r="F91" s="5">
        <v>0</v>
      </c>
      <c r="G91" s="5">
        <f>F91-L90</f>
        <v>0</v>
      </c>
      <c r="H91" s="5">
        <f t="shared" si="9"/>
        <v>0</v>
      </c>
      <c r="I91" s="6" t="e">
        <f t="shared" si="10"/>
        <v>#DIV/0!</v>
      </c>
      <c r="J91" s="2"/>
      <c r="L91" s="2"/>
    </row>
    <row r="92" spans="1:12" ht="68.25" customHeight="1" hidden="1">
      <c r="A92" s="18" t="s">
        <v>359</v>
      </c>
      <c r="B92" s="71" t="s">
        <v>39</v>
      </c>
      <c r="C92" s="54" t="s">
        <v>123</v>
      </c>
      <c r="D92" s="6"/>
      <c r="E92" s="6"/>
      <c r="F92" s="5"/>
      <c r="G92" s="5"/>
      <c r="H92" s="5">
        <f t="shared" si="9"/>
        <v>0</v>
      </c>
      <c r="I92" s="6" t="e">
        <f t="shared" si="10"/>
        <v>#DIV/0!</v>
      </c>
      <c r="J92" s="2"/>
      <c r="L92" s="2"/>
    </row>
    <row r="93" spans="1:12" ht="15.75">
      <c r="A93" s="16" t="s">
        <v>359</v>
      </c>
      <c r="B93" s="77" t="s">
        <v>501</v>
      </c>
      <c r="C93" s="73" t="s">
        <v>502</v>
      </c>
      <c r="D93" s="6">
        <f>SUM(D94:D103)</f>
        <v>680.5050000000001</v>
      </c>
      <c r="E93" s="6">
        <f>SUM(E94:E103)</f>
        <v>163.6</v>
      </c>
      <c r="F93" s="6">
        <f>SUM(F94:F103)</f>
        <v>639.1903199999999</v>
      </c>
      <c r="G93" s="6">
        <f>SUM(G94:G103)</f>
        <v>331.091</v>
      </c>
      <c r="H93" s="6">
        <f>SUM(H94:H103)</f>
        <v>-41.31467999999999</v>
      </c>
      <c r="I93" s="6">
        <f t="shared" si="10"/>
        <v>93.92882050829895</v>
      </c>
      <c r="J93" s="2"/>
      <c r="L93" s="36"/>
    </row>
    <row r="94" spans="1:12" ht="33" customHeight="1">
      <c r="A94" s="16" t="s">
        <v>359</v>
      </c>
      <c r="B94" s="47" t="s">
        <v>420</v>
      </c>
      <c r="C94" s="17" t="s">
        <v>51</v>
      </c>
      <c r="D94" s="1">
        <v>331.091</v>
      </c>
      <c r="E94" s="1">
        <v>124.6</v>
      </c>
      <c r="F94" s="4">
        <v>331.091</v>
      </c>
      <c r="G94" s="5">
        <f>F94-L93</f>
        <v>331.091</v>
      </c>
      <c r="H94" s="4">
        <f aca="true" t="shared" si="11" ref="H94:H102">F94-D94</f>
        <v>0</v>
      </c>
      <c r="I94" s="1">
        <f t="shared" si="10"/>
        <v>100</v>
      </c>
      <c r="J94" s="2"/>
      <c r="L94" s="36"/>
    </row>
    <row r="95" spans="1:12" ht="47.25" hidden="1">
      <c r="A95" s="16" t="s">
        <v>359</v>
      </c>
      <c r="B95" s="47" t="s">
        <v>399</v>
      </c>
      <c r="C95" s="17" t="s">
        <v>32</v>
      </c>
      <c r="D95" s="1">
        <v>0</v>
      </c>
      <c r="E95" s="1">
        <v>22</v>
      </c>
      <c r="F95" s="4"/>
      <c r="G95" s="5">
        <f>F95-L94</f>
        <v>0</v>
      </c>
      <c r="H95" s="4">
        <f t="shared" si="11"/>
        <v>0</v>
      </c>
      <c r="I95" s="1" t="e">
        <f t="shared" si="10"/>
        <v>#DIV/0!</v>
      </c>
      <c r="J95" s="2"/>
      <c r="L95" s="36"/>
    </row>
    <row r="96" spans="1:12" ht="0.75" customHeight="1" hidden="1">
      <c r="A96" s="16" t="s">
        <v>359</v>
      </c>
      <c r="B96" s="47" t="s">
        <v>421</v>
      </c>
      <c r="C96" s="17" t="s">
        <v>32</v>
      </c>
      <c r="D96" s="1">
        <v>0</v>
      </c>
      <c r="E96" s="1">
        <v>17</v>
      </c>
      <c r="F96" s="4"/>
      <c r="G96" s="5">
        <f>F96-L95</f>
        <v>0</v>
      </c>
      <c r="H96" s="4">
        <f t="shared" si="11"/>
        <v>0</v>
      </c>
      <c r="I96" s="1" t="e">
        <f t="shared" si="10"/>
        <v>#DIV/0!</v>
      </c>
      <c r="J96" s="2"/>
      <c r="L96" s="2"/>
    </row>
    <row r="97" spans="1:12" ht="65.25" customHeight="1">
      <c r="A97" s="16"/>
      <c r="B97" s="47" t="s">
        <v>420</v>
      </c>
      <c r="C97" s="17" t="s">
        <v>209</v>
      </c>
      <c r="D97" s="1">
        <v>287.3</v>
      </c>
      <c r="E97" s="1"/>
      <c r="F97" s="4">
        <v>269.67511</v>
      </c>
      <c r="G97" s="5"/>
      <c r="H97" s="4">
        <f t="shared" si="11"/>
        <v>-17.624889999999994</v>
      </c>
      <c r="I97" s="1">
        <f t="shared" si="10"/>
        <v>93.86533588583362</v>
      </c>
      <c r="J97" s="2"/>
      <c r="L97" s="2"/>
    </row>
    <row r="98" spans="1:12" ht="44.25" customHeight="1">
      <c r="A98" s="16"/>
      <c r="B98" s="47" t="s">
        <v>421</v>
      </c>
      <c r="C98" s="17" t="s">
        <v>210</v>
      </c>
      <c r="D98" s="1">
        <v>5.48</v>
      </c>
      <c r="E98" s="1"/>
      <c r="F98" s="5">
        <v>2.689</v>
      </c>
      <c r="G98" s="5"/>
      <c r="H98" s="4">
        <f t="shared" si="11"/>
        <v>-2.7910000000000004</v>
      </c>
      <c r="I98" s="1">
        <f t="shared" si="10"/>
        <v>49.069343065693424</v>
      </c>
      <c r="J98" s="2"/>
      <c r="L98" s="2"/>
    </row>
    <row r="99" spans="1:12" ht="49.5" customHeight="1">
      <c r="A99" s="16"/>
      <c r="B99" s="47" t="s">
        <v>421</v>
      </c>
      <c r="C99" s="17" t="s">
        <v>210</v>
      </c>
      <c r="D99" s="1">
        <v>3.2</v>
      </c>
      <c r="E99" s="1"/>
      <c r="F99" s="5">
        <v>1.60636</v>
      </c>
      <c r="G99" s="5"/>
      <c r="H99" s="4">
        <f t="shared" si="11"/>
        <v>-1.5936400000000002</v>
      </c>
      <c r="I99" s="1">
        <f t="shared" si="10"/>
        <v>50.19874999999999</v>
      </c>
      <c r="J99" s="2"/>
      <c r="L99" s="2"/>
    </row>
    <row r="100" spans="1:12" ht="48.75" customHeight="1">
      <c r="A100" s="16" t="s">
        <v>359</v>
      </c>
      <c r="B100" s="47" t="s">
        <v>421</v>
      </c>
      <c r="C100" s="7" t="s">
        <v>211</v>
      </c>
      <c r="D100" s="1">
        <v>52.6</v>
      </c>
      <c r="E100" s="1"/>
      <c r="F100" s="5">
        <v>33.29585</v>
      </c>
      <c r="G100" s="5"/>
      <c r="H100" s="4">
        <f t="shared" si="11"/>
        <v>-19.30415</v>
      </c>
      <c r="I100" s="1">
        <f t="shared" si="10"/>
        <v>63.30009505703422</v>
      </c>
      <c r="J100" s="2"/>
      <c r="L100" s="2"/>
    </row>
    <row r="101" spans="1:12" ht="64.5" customHeight="1" hidden="1">
      <c r="A101" s="16"/>
      <c r="B101" s="47" t="s">
        <v>98</v>
      </c>
      <c r="C101" s="7" t="s">
        <v>212</v>
      </c>
      <c r="D101" s="1"/>
      <c r="E101" s="1"/>
      <c r="F101" s="4"/>
      <c r="G101" s="5"/>
      <c r="H101" s="4">
        <f t="shared" si="11"/>
        <v>0</v>
      </c>
      <c r="I101" s="1" t="e">
        <f t="shared" si="10"/>
        <v>#DIV/0!</v>
      </c>
      <c r="J101" s="2"/>
      <c r="L101" s="2"/>
    </row>
    <row r="102" spans="1:12" ht="50.25" customHeight="1">
      <c r="A102" s="16"/>
      <c r="B102" s="47" t="s">
        <v>98</v>
      </c>
      <c r="C102" s="7" t="s">
        <v>221</v>
      </c>
      <c r="D102" s="1">
        <v>0.834</v>
      </c>
      <c r="E102" s="1"/>
      <c r="F102" s="4">
        <v>0.833</v>
      </c>
      <c r="G102" s="5"/>
      <c r="H102" s="4">
        <f t="shared" si="11"/>
        <v>-0.0010000000000000009</v>
      </c>
      <c r="I102" s="1">
        <f t="shared" si="10"/>
        <v>99.8800959232614</v>
      </c>
      <c r="J102" s="2"/>
      <c r="L102" s="2"/>
    </row>
    <row r="103" spans="1:12" ht="50.25" customHeight="1" hidden="1">
      <c r="A103" s="16"/>
      <c r="B103" s="47" t="s">
        <v>45</v>
      </c>
      <c r="C103" s="17" t="s">
        <v>52</v>
      </c>
      <c r="D103" s="1"/>
      <c r="E103" s="1"/>
      <c r="F103" s="4"/>
      <c r="G103" s="5"/>
      <c r="H103" s="4"/>
      <c r="I103" s="1"/>
      <c r="J103" s="2"/>
      <c r="L103" s="2"/>
    </row>
    <row r="104" spans="1:12" ht="15.75">
      <c r="A104" s="16"/>
      <c r="B104" s="63" t="s">
        <v>365</v>
      </c>
      <c r="C104" s="73" t="s">
        <v>124</v>
      </c>
      <c r="D104" s="6">
        <f>SUM(D105:D109)</f>
        <v>1810.6915199999999</v>
      </c>
      <c r="E104" s="6">
        <f>SUM(E105:E109)</f>
        <v>661.9</v>
      </c>
      <c r="F104" s="6">
        <f>SUM(F105:F109)</f>
        <v>1772.4565400000001</v>
      </c>
      <c r="G104" s="6">
        <f>SUM(G105:G109)</f>
        <v>1679.11659</v>
      </c>
      <c r="H104" s="5">
        <f aca="true" t="shared" si="12" ref="H104:H136">F104-D104</f>
        <v>-38.23497999999972</v>
      </c>
      <c r="I104" s="6">
        <f aca="true" t="shared" si="13" ref="I104:I136">F104/D104*100</f>
        <v>97.88837692242576</v>
      </c>
      <c r="J104" s="2"/>
      <c r="L104" s="2"/>
    </row>
    <row r="105" spans="1:12" ht="65.25" customHeight="1">
      <c r="A105" s="16" t="s">
        <v>366</v>
      </c>
      <c r="B105" s="47" t="s">
        <v>367</v>
      </c>
      <c r="C105" s="17" t="s">
        <v>86</v>
      </c>
      <c r="D105" s="1">
        <v>1584.89682</v>
      </c>
      <c r="E105" s="1">
        <v>392.3</v>
      </c>
      <c r="F105" s="1">
        <v>1549.37362</v>
      </c>
      <c r="G105" s="5">
        <f>F105-L104</f>
        <v>1549.37362</v>
      </c>
      <c r="H105" s="4">
        <f t="shared" si="12"/>
        <v>-35.52319999999986</v>
      </c>
      <c r="I105" s="1">
        <f t="shared" si="13"/>
        <v>97.75864273612463</v>
      </c>
      <c r="J105" s="2"/>
      <c r="L105" s="36"/>
    </row>
    <row r="106" spans="1:12" ht="79.5" customHeight="1">
      <c r="A106" s="16" t="s">
        <v>366</v>
      </c>
      <c r="B106" s="47" t="s">
        <v>40</v>
      </c>
      <c r="C106" s="7" t="s">
        <v>326</v>
      </c>
      <c r="D106" s="1">
        <v>94.6</v>
      </c>
      <c r="E106" s="1"/>
      <c r="F106" s="1">
        <v>93.33995</v>
      </c>
      <c r="G106" s="5"/>
      <c r="H106" s="4">
        <f t="shared" si="12"/>
        <v>-1.2600499999999926</v>
      </c>
      <c r="I106" s="1">
        <f t="shared" si="13"/>
        <v>98.66802325581396</v>
      </c>
      <c r="J106" s="2"/>
      <c r="L106" s="36"/>
    </row>
    <row r="107" spans="1:12" ht="48" customHeight="1">
      <c r="A107" s="16" t="s">
        <v>358</v>
      </c>
      <c r="B107" s="47" t="s">
        <v>368</v>
      </c>
      <c r="C107" s="7" t="s">
        <v>213</v>
      </c>
      <c r="D107" s="1">
        <v>27.94</v>
      </c>
      <c r="E107" s="1">
        <v>3.4</v>
      </c>
      <c r="F107" s="4">
        <v>26.64703</v>
      </c>
      <c r="G107" s="5">
        <f>F107-L105</f>
        <v>26.64703</v>
      </c>
      <c r="H107" s="4">
        <f t="shared" si="12"/>
        <v>-1.2929700000000004</v>
      </c>
      <c r="I107" s="1">
        <f t="shared" si="13"/>
        <v>95.37233357193988</v>
      </c>
      <c r="J107" s="2"/>
      <c r="L107" s="2"/>
    </row>
    <row r="108" spans="1:12" ht="79.5" customHeight="1">
      <c r="A108" s="16" t="s">
        <v>356</v>
      </c>
      <c r="B108" s="47" t="s">
        <v>369</v>
      </c>
      <c r="C108" s="3" t="s">
        <v>214</v>
      </c>
      <c r="D108" s="1">
        <v>103.2547</v>
      </c>
      <c r="E108" s="1">
        <v>32.8</v>
      </c>
      <c r="F108" s="1">
        <v>103.09594</v>
      </c>
      <c r="G108" s="5">
        <f>F108-L107</f>
        <v>103.09594</v>
      </c>
      <c r="H108" s="4">
        <f t="shared" si="12"/>
        <v>-0.1587600000000009</v>
      </c>
      <c r="I108" s="1">
        <f t="shared" si="13"/>
        <v>99.84624428718499</v>
      </c>
      <c r="J108" s="2"/>
      <c r="L108" s="38"/>
    </row>
    <row r="109" spans="1:12" ht="31.5" hidden="1">
      <c r="A109" s="16" t="s">
        <v>363</v>
      </c>
      <c r="B109" s="47" t="s">
        <v>370</v>
      </c>
      <c r="C109" s="3" t="s">
        <v>526</v>
      </c>
      <c r="D109" s="1">
        <v>0</v>
      </c>
      <c r="E109" s="1">
        <v>233.4</v>
      </c>
      <c r="F109" s="5">
        <v>0</v>
      </c>
      <c r="G109" s="5">
        <f>F109-L108</f>
        <v>0</v>
      </c>
      <c r="H109" s="4">
        <f t="shared" si="12"/>
        <v>0</v>
      </c>
      <c r="I109" s="1" t="e">
        <f t="shared" si="13"/>
        <v>#DIV/0!</v>
      </c>
      <c r="J109" s="2"/>
      <c r="L109" s="38"/>
    </row>
    <row r="110" spans="1:12" ht="15.75">
      <c r="A110" s="16"/>
      <c r="B110" s="63" t="s">
        <v>371</v>
      </c>
      <c r="C110" s="73" t="s">
        <v>502</v>
      </c>
      <c r="D110" s="6">
        <f>D111+D112+D113</f>
        <v>2952.0570000000002</v>
      </c>
      <c r="E110" s="6">
        <f>E111+E112+E113</f>
        <v>409.4</v>
      </c>
      <c r="F110" s="6">
        <f>F111+F112+F113</f>
        <v>2889.0525199999997</v>
      </c>
      <c r="G110" s="83">
        <f>G111+G112+G113</f>
        <v>2883.68163</v>
      </c>
      <c r="H110" s="5">
        <f t="shared" si="12"/>
        <v>-63.00448000000051</v>
      </c>
      <c r="I110" s="6">
        <f t="shared" si="13"/>
        <v>97.86574310726384</v>
      </c>
      <c r="J110" s="2"/>
      <c r="L110" s="36"/>
    </row>
    <row r="111" spans="1:12" ht="31.5">
      <c r="A111" s="16" t="s">
        <v>361</v>
      </c>
      <c r="B111" s="63" t="s">
        <v>371</v>
      </c>
      <c r="C111" s="73" t="s">
        <v>215</v>
      </c>
      <c r="D111" s="6">
        <v>2944.657</v>
      </c>
      <c r="E111" s="6">
        <v>409.4</v>
      </c>
      <c r="F111" s="5">
        <v>2883.68163</v>
      </c>
      <c r="G111" s="5">
        <f>F111-L110</f>
        <v>2883.68163</v>
      </c>
      <c r="H111" s="5">
        <f t="shared" si="12"/>
        <v>-60.97537000000011</v>
      </c>
      <c r="I111" s="6">
        <f t="shared" si="13"/>
        <v>97.92928785933302</v>
      </c>
      <c r="J111" s="2"/>
      <c r="L111" s="36"/>
    </row>
    <row r="112" spans="1:12" ht="47.25">
      <c r="A112" s="16"/>
      <c r="B112" s="63" t="s">
        <v>519</v>
      </c>
      <c r="C112" s="73" t="s">
        <v>216</v>
      </c>
      <c r="D112" s="6">
        <v>6.32</v>
      </c>
      <c r="E112" s="6"/>
      <c r="F112" s="5">
        <v>5.28689</v>
      </c>
      <c r="G112" s="5"/>
      <c r="H112" s="5">
        <f t="shared" si="12"/>
        <v>-1.0331100000000006</v>
      </c>
      <c r="I112" s="6">
        <f t="shared" si="13"/>
        <v>83.65332278481011</v>
      </c>
      <c r="J112" s="2"/>
      <c r="L112" s="36"/>
    </row>
    <row r="113" spans="1:12" ht="33" customHeight="1">
      <c r="A113" s="16"/>
      <c r="B113" s="63" t="s">
        <v>520</v>
      </c>
      <c r="C113" s="73" t="s">
        <v>217</v>
      </c>
      <c r="D113" s="6">
        <v>1.08</v>
      </c>
      <c r="E113" s="6"/>
      <c r="F113" s="5">
        <v>0.084</v>
      </c>
      <c r="G113" s="5"/>
      <c r="H113" s="5">
        <f t="shared" si="12"/>
        <v>-0.9960000000000001</v>
      </c>
      <c r="I113" s="6">
        <f t="shared" si="13"/>
        <v>7.777777777777778</v>
      </c>
      <c r="J113" s="2" t="s">
        <v>428</v>
      </c>
      <c r="L113" s="2"/>
    </row>
    <row r="114" spans="1:12" ht="16.5" customHeight="1">
      <c r="A114" s="18" t="s">
        <v>472</v>
      </c>
      <c r="B114" s="71" t="s">
        <v>372</v>
      </c>
      <c r="C114" s="54" t="s">
        <v>125</v>
      </c>
      <c r="D114" s="6">
        <f>SUM(D115:D122)</f>
        <v>23246.72</v>
      </c>
      <c r="E114" s="6">
        <f>SUM(E115:E122)</f>
        <v>3220.6</v>
      </c>
      <c r="F114" s="6">
        <f>SUM(F115:F122)</f>
        <v>22380.629119999998</v>
      </c>
      <c r="G114" s="6">
        <f>SUM(G115:G120)</f>
        <v>6079.63627</v>
      </c>
      <c r="H114" s="5">
        <f t="shared" si="12"/>
        <v>-866.0908800000034</v>
      </c>
      <c r="I114" s="6">
        <f t="shared" si="13"/>
        <v>96.27435233873852</v>
      </c>
      <c r="J114" s="2" t="s">
        <v>429</v>
      </c>
      <c r="L114" s="36"/>
    </row>
    <row r="115" spans="1:12" ht="47.25">
      <c r="A115" s="16" t="s">
        <v>373</v>
      </c>
      <c r="B115" s="63" t="s">
        <v>37</v>
      </c>
      <c r="C115" s="54" t="s">
        <v>218</v>
      </c>
      <c r="D115" s="6">
        <v>265.14</v>
      </c>
      <c r="E115" s="6">
        <v>768.1</v>
      </c>
      <c r="F115" s="5">
        <v>195.40264</v>
      </c>
      <c r="G115" s="5">
        <f>F115-L114</f>
        <v>195.40264</v>
      </c>
      <c r="H115" s="5">
        <f t="shared" si="12"/>
        <v>-69.73736</v>
      </c>
      <c r="I115" s="6">
        <f t="shared" si="13"/>
        <v>73.69791053782907</v>
      </c>
      <c r="J115" s="2"/>
      <c r="L115" s="36"/>
    </row>
    <row r="116" spans="1:12" ht="48" customHeight="1">
      <c r="A116" s="16" t="s">
        <v>373</v>
      </c>
      <c r="B116" s="63" t="s">
        <v>425</v>
      </c>
      <c r="C116" s="84" t="s">
        <v>259</v>
      </c>
      <c r="D116" s="6">
        <f>1054-400-54</f>
        <v>600</v>
      </c>
      <c r="E116" s="6">
        <v>852.5</v>
      </c>
      <c r="F116" s="5">
        <v>350</v>
      </c>
      <c r="G116" s="5">
        <f>F116-L115</f>
        <v>350</v>
      </c>
      <c r="H116" s="5">
        <f t="shared" si="12"/>
        <v>-250</v>
      </c>
      <c r="I116" s="6">
        <f t="shared" si="13"/>
        <v>58.333333333333336</v>
      </c>
      <c r="J116" s="2"/>
      <c r="L116" s="36"/>
    </row>
    <row r="117" spans="1:12" ht="34.5" customHeight="1">
      <c r="A117" s="16" t="s">
        <v>373</v>
      </c>
      <c r="B117" s="63" t="s">
        <v>59</v>
      </c>
      <c r="C117" s="84" t="s">
        <v>260</v>
      </c>
      <c r="D117" s="6">
        <v>155.28</v>
      </c>
      <c r="E117" s="6"/>
      <c r="F117" s="5">
        <v>0</v>
      </c>
      <c r="G117" s="5"/>
      <c r="H117" s="5">
        <f t="shared" si="12"/>
        <v>-155.28</v>
      </c>
      <c r="I117" s="6">
        <f t="shared" si="13"/>
        <v>0</v>
      </c>
      <c r="J117" s="2"/>
      <c r="L117" s="36"/>
    </row>
    <row r="118" spans="1:12" ht="47.25" customHeight="1">
      <c r="A118" s="16" t="s">
        <v>375</v>
      </c>
      <c r="B118" s="63" t="s">
        <v>35</v>
      </c>
      <c r="C118" s="84" t="s">
        <v>261</v>
      </c>
      <c r="D118" s="6">
        <v>98</v>
      </c>
      <c r="E118" s="6">
        <v>0</v>
      </c>
      <c r="F118" s="5">
        <v>98</v>
      </c>
      <c r="G118" s="5">
        <f>F118-L116</f>
        <v>98</v>
      </c>
      <c r="H118" s="5">
        <f t="shared" si="12"/>
        <v>0</v>
      </c>
      <c r="I118" s="6">
        <f t="shared" si="13"/>
        <v>100</v>
      </c>
      <c r="J118" s="2"/>
      <c r="L118" s="36"/>
    </row>
    <row r="119" spans="1:12" ht="18" customHeight="1" hidden="1">
      <c r="A119" s="16"/>
      <c r="B119" s="63" t="s">
        <v>376</v>
      </c>
      <c r="C119" s="62" t="s">
        <v>262</v>
      </c>
      <c r="D119" s="6">
        <v>0</v>
      </c>
      <c r="E119" s="6"/>
      <c r="F119" s="5"/>
      <c r="G119" s="5"/>
      <c r="H119" s="5">
        <f t="shared" si="12"/>
        <v>0</v>
      </c>
      <c r="I119" s="6" t="e">
        <f t="shared" si="13"/>
        <v>#DIV/0!</v>
      </c>
      <c r="J119" s="2"/>
      <c r="L119" s="36"/>
    </row>
    <row r="120" spans="1:12" ht="15.75">
      <c r="A120" s="16" t="s">
        <v>375</v>
      </c>
      <c r="B120" s="63" t="s">
        <v>376</v>
      </c>
      <c r="C120" s="62" t="s">
        <v>439</v>
      </c>
      <c r="D120" s="6">
        <v>5827.3</v>
      </c>
      <c r="E120" s="6">
        <v>1600</v>
      </c>
      <c r="F120" s="5">
        <v>5436.23363</v>
      </c>
      <c r="G120" s="5">
        <f>F120-L118</f>
        <v>5436.23363</v>
      </c>
      <c r="H120" s="5">
        <f t="shared" si="12"/>
        <v>-391.06637000000046</v>
      </c>
      <c r="I120" s="6">
        <f t="shared" si="13"/>
        <v>93.28906406054261</v>
      </c>
      <c r="J120" s="2"/>
      <c r="L120" s="2"/>
    </row>
    <row r="121" spans="1:12" ht="31.5">
      <c r="A121" s="16"/>
      <c r="B121" s="63" t="s">
        <v>376</v>
      </c>
      <c r="C121" s="62" t="s">
        <v>511</v>
      </c>
      <c r="D121" s="6">
        <v>25</v>
      </c>
      <c r="E121" s="6"/>
      <c r="F121" s="5">
        <v>24.99285</v>
      </c>
      <c r="G121" s="5"/>
      <c r="H121" s="5">
        <f t="shared" si="12"/>
        <v>-0.0071499999999993236</v>
      </c>
      <c r="I121" s="6">
        <f t="shared" si="13"/>
        <v>99.9714</v>
      </c>
      <c r="J121" s="2"/>
      <c r="L121" s="2"/>
    </row>
    <row r="122" spans="1:12" ht="78.75">
      <c r="A122" s="16"/>
      <c r="B122" s="63" t="s">
        <v>112</v>
      </c>
      <c r="C122" s="62" t="s">
        <v>13</v>
      </c>
      <c r="D122" s="6">
        <v>16276</v>
      </c>
      <c r="E122" s="6"/>
      <c r="F122" s="5">
        <v>16276</v>
      </c>
      <c r="G122" s="5"/>
      <c r="H122" s="5">
        <f>F122-D122</f>
        <v>0</v>
      </c>
      <c r="I122" s="6">
        <f>F122/D122*100</f>
        <v>100</v>
      </c>
      <c r="J122" s="2"/>
      <c r="L122" s="2"/>
    </row>
    <row r="123" spans="1:12" ht="15.75">
      <c r="A123" s="18" t="s">
        <v>377</v>
      </c>
      <c r="B123" s="71" t="s">
        <v>390</v>
      </c>
      <c r="C123" s="54" t="s">
        <v>127</v>
      </c>
      <c r="D123" s="6">
        <f>SUM(D124:D129)</f>
        <v>3513.29164</v>
      </c>
      <c r="E123" s="6">
        <f>SUM(E124:E129)</f>
        <v>970.5999999999999</v>
      </c>
      <c r="F123" s="6">
        <f>SUM(F124:F129)</f>
        <v>3283.13081</v>
      </c>
      <c r="G123" s="6" t="e">
        <f>SUM(G124:G129)</f>
        <v>#REF!</v>
      </c>
      <c r="H123" s="5">
        <f t="shared" si="12"/>
        <v>-230.1608299999998</v>
      </c>
      <c r="I123" s="6">
        <f t="shared" si="13"/>
        <v>93.44885498887875</v>
      </c>
      <c r="J123" s="2"/>
      <c r="L123" s="36"/>
    </row>
    <row r="124" spans="1:12" ht="15.75">
      <c r="A124" s="16" t="s">
        <v>377</v>
      </c>
      <c r="B124" s="63" t="s">
        <v>503</v>
      </c>
      <c r="C124" s="73" t="s">
        <v>506</v>
      </c>
      <c r="D124" s="6">
        <v>433.13914</v>
      </c>
      <c r="E124" s="6">
        <v>123.4</v>
      </c>
      <c r="F124" s="5">
        <v>406.0837</v>
      </c>
      <c r="G124" s="5">
        <f>F124-L123</f>
        <v>406.0837</v>
      </c>
      <c r="H124" s="5">
        <f t="shared" si="12"/>
        <v>-27.055439999999976</v>
      </c>
      <c r="I124" s="6">
        <f t="shared" si="13"/>
        <v>93.75363768788017</v>
      </c>
      <c r="J124" s="2"/>
      <c r="L124" s="36"/>
    </row>
    <row r="125" spans="1:12" ht="15.75">
      <c r="A125" s="16" t="s">
        <v>377</v>
      </c>
      <c r="B125" s="63" t="s">
        <v>504</v>
      </c>
      <c r="C125" s="73" t="s">
        <v>508</v>
      </c>
      <c r="D125" s="6">
        <v>278.76924</v>
      </c>
      <c r="E125" s="6">
        <v>86.6</v>
      </c>
      <c r="F125" s="5">
        <v>267.62139</v>
      </c>
      <c r="G125" s="5">
        <f>F125-L124</f>
        <v>267.62139</v>
      </c>
      <c r="H125" s="5">
        <f t="shared" si="12"/>
        <v>-11.147850000000005</v>
      </c>
      <c r="I125" s="6">
        <f t="shared" si="13"/>
        <v>96.00104731784612</v>
      </c>
      <c r="J125" s="2"/>
      <c r="L125" s="36"/>
    </row>
    <row r="126" spans="1:12" ht="18" customHeight="1">
      <c r="A126" s="16" t="s">
        <v>377</v>
      </c>
      <c r="B126" s="63" t="s">
        <v>505</v>
      </c>
      <c r="C126" s="73" t="s">
        <v>507</v>
      </c>
      <c r="D126" s="6">
        <v>2224.64368</v>
      </c>
      <c r="E126" s="6">
        <v>581.9</v>
      </c>
      <c r="F126" s="5">
        <v>2118.53753</v>
      </c>
      <c r="G126" s="5" t="e">
        <f>F126-#REF!</f>
        <v>#REF!</v>
      </c>
      <c r="H126" s="5">
        <f t="shared" si="12"/>
        <v>-106.10615000000007</v>
      </c>
      <c r="I126" s="6">
        <f t="shared" si="13"/>
        <v>95.23042045097307</v>
      </c>
      <c r="J126" s="2"/>
      <c r="L126" s="36"/>
    </row>
    <row r="127" spans="1:12" ht="63" hidden="1">
      <c r="A127" s="16" t="s">
        <v>416</v>
      </c>
      <c r="B127" s="63" t="s">
        <v>491</v>
      </c>
      <c r="C127" s="73" t="s">
        <v>490</v>
      </c>
      <c r="D127" s="6">
        <v>0</v>
      </c>
      <c r="E127" s="6">
        <v>18.4</v>
      </c>
      <c r="F127" s="5"/>
      <c r="G127" s="5">
        <f>F127-L126</f>
        <v>0</v>
      </c>
      <c r="H127" s="5">
        <f t="shared" si="12"/>
        <v>0</v>
      </c>
      <c r="I127" s="6" t="e">
        <f t="shared" si="13"/>
        <v>#DIV/0!</v>
      </c>
      <c r="J127" s="2"/>
      <c r="L127" s="36"/>
    </row>
    <row r="128" spans="1:12" ht="15.75">
      <c r="A128" s="16" t="s">
        <v>377</v>
      </c>
      <c r="B128" s="63" t="s">
        <v>483</v>
      </c>
      <c r="C128" s="73" t="s">
        <v>456</v>
      </c>
      <c r="D128" s="6">
        <v>280.50958</v>
      </c>
      <c r="E128" s="6">
        <v>60.3</v>
      </c>
      <c r="F128" s="5">
        <v>262.69785</v>
      </c>
      <c r="G128" s="5">
        <f>F128-L127</f>
        <v>262.69785</v>
      </c>
      <c r="H128" s="5">
        <f t="shared" si="12"/>
        <v>-17.81173000000001</v>
      </c>
      <c r="I128" s="6">
        <f t="shared" si="13"/>
        <v>93.65022399591486</v>
      </c>
      <c r="J128" s="2"/>
      <c r="L128" s="36"/>
    </row>
    <row r="129" spans="1:12" ht="50.25" customHeight="1">
      <c r="A129" s="16" t="s">
        <v>484</v>
      </c>
      <c r="B129" s="63" t="s">
        <v>483</v>
      </c>
      <c r="C129" s="73" t="s">
        <v>54</v>
      </c>
      <c r="D129" s="6">
        <v>296.23</v>
      </c>
      <c r="E129" s="6">
        <v>100</v>
      </c>
      <c r="F129" s="5">
        <v>228.19034</v>
      </c>
      <c r="G129" s="5">
        <f>F129-L128</f>
        <v>228.19034</v>
      </c>
      <c r="H129" s="5">
        <f t="shared" si="12"/>
        <v>-68.03966000000003</v>
      </c>
      <c r="I129" s="6">
        <f t="shared" si="13"/>
        <v>77.03147554265266</v>
      </c>
      <c r="J129" s="2"/>
      <c r="L129" s="2"/>
    </row>
    <row r="130" spans="1:12" ht="19.5" customHeight="1">
      <c r="A130" s="16" t="s">
        <v>473</v>
      </c>
      <c r="B130" s="63" t="s">
        <v>426</v>
      </c>
      <c r="C130" s="73" t="s">
        <v>128</v>
      </c>
      <c r="D130" s="6">
        <f>SUM(D131:D134)</f>
        <v>390</v>
      </c>
      <c r="E130" s="6">
        <f>SUM(E131:E134)</f>
        <v>141.2</v>
      </c>
      <c r="F130" s="6">
        <f>SUM(F131:F134)</f>
        <v>377.21568</v>
      </c>
      <c r="G130" s="6">
        <f>SUM(G131:G133)</f>
        <v>10</v>
      </c>
      <c r="H130" s="5">
        <f t="shared" si="12"/>
        <v>-12.78431999999998</v>
      </c>
      <c r="I130" s="6">
        <f t="shared" si="13"/>
        <v>96.72196923076923</v>
      </c>
      <c r="J130" s="2"/>
      <c r="L130" s="37"/>
    </row>
    <row r="131" spans="1:12" ht="15" customHeight="1" hidden="1">
      <c r="A131" s="22" t="s">
        <v>397</v>
      </c>
      <c r="B131" s="49" t="s">
        <v>396</v>
      </c>
      <c r="C131" s="7" t="s">
        <v>0</v>
      </c>
      <c r="D131" s="1">
        <v>0</v>
      </c>
      <c r="E131" s="1">
        <v>21</v>
      </c>
      <c r="F131" s="8">
        <v>0</v>
      </c>
      <c r="G131" s="5">
        <f>F131-L130</f>
        <v>0</v>
      </c>
      <c r="H131" s="4">
        <f t="shared" si="12"/>
        <v>0</v>
      </c>
      <c r="I131" s="1" t="e">
        <f t="shared" si="13"/>
        <v>#DIV/0!</v>
      </c>
      <c r="J131" s="2"/>
      <c r="L131" s="37"/>
    </row>
    <row r="132" spans="1:12" ht="23.25" customHeight="1" hidden="1">
      <c r="A132" s="22" t="s">
        <v>437</v>
      </c>
      <c r="B132" s="49" t="s">
        <v>438</v>
      </c>
      <c r="C132" s="7" t="s">
        <v>1</v>
      </c>
      <c r="D132" s="1">
        <v>0</v>
      </c>
      <c r="E132" s="1">
        <v>120.2</v>
      </c>
      <c r="F132" s="8">
        <v>0</v>
      </c>
      <c r="G132" s="5">
        <f>F132-L131</f>
        <v>0</v>
      </c>
      <c r="H132" s="4">
        <f t="shared" si="12"/>
        <v>0</v>
      </c>
      <c r="I132" s="1" t="e">
        <f t="shared" si="13"/>
        <v>#DIV/0!</v>
      </c>
      <c r="J132" s="2"/>
      <c r="L132" s="36"/>
    </row>
    <row r="133" spans="1:12" ht="31.5" customHeight="1">
      <c r="A133" s="22" t="s">
        <v>437</v>
      </c>
      <c r="B133" s="49" t="s">
        <v>438</v>
      </c>
      <c r="C133" s="7" t="s">
        <v>219</v>
      </c>
      <c r="D133" s="1">
        <v>10</v>
      </c>
      <c r="E133" s="1"/>
      <c r="F133" s="4">
        <v>10</v>
      </c>
      <c r="G133" s="5">
        <f>F133-L132</f>
        <v>10</v>
      </c>
      <c r="H133" s="4">
        <f t="shared" si="12"/>
        <v>0</v>
      </c>
      <c r="I133" s="1">
        <f t="shared" si="13"/>
        <v>100</v>
      </c>
      <c r="J133" s="2"/>
      <c r="L133" s="2"/>
    </row>
    <row r="134" spans="1:12" ht="47.25">
      <c r="A134" s="22"/>
      <c r="B134" s="49" t="s">
        <v>61</v>
      </c>
      <c r="C134" s="62" t="s">
        <v>263</v>
      </c>
      <c r="D134" s="1">
        <v>380</v>
      </c>
      <c r="E134" s="1"/>
      <c r="F134" s="4">
        <v>367.21568</v>
      </c>
      <c r="G134" s="5"/>
      <c r="H134" s="4">
        <f t="shared" si="12"/>
        <v>-12.78431999999998</v>
      </c>
      <c r="I134" s="1">
        <f t="shared" si="13"/>
        <v>96.6357052631579</v>
      </c>
      <c r="J134" s="2"/>
      <c r="L134" s="2"/>
    </row>
    <row r="135" spans="1:12" ht="15.75">
      <c r="A135" s="18" t="s">
        <v>378</v>
      </c>
      <c r="B135" s="71" t="s">
        <v>379</v>
      </c>
      <c r="C135" s="54" t="s">
        <v>129</v>
      </c>
      <c r="D135" s="6">
        <f>D137+D138+D136+D139</f>
        <v>1448.3373700000002</v>
      </c>
      <c r="E135" s="6">
        <f>E137+E138+E136+E139</f>
        <v>336.9</v>
      </c>
      <c r="F135" s="6">
        <f>F137+F138+F136+F139</f>
        <v>1188.2824699999999</v>
      </c>
      <c r="G135" s="6">
        <f>G137+G138</f>
        <v>1125.6404699999998</v>
      </c>
      <c r="H135" s="5">
        <f t="shared" si="12"/>
        <v>-260.0549000000003</v>
      </c>
      <c r="I135" s="6">
        <f t="shared" si="13"/>
        <v>82.0445908952829</v>
      </c>
      <c r="J135" s="2"/>
      <c r="L135" s="36"/>
    </row>
    <row r="136" spans="1:12" ht="48" customHeight="1">
      <c r="A136" s="18" t="s">
        <v>378</v>
      </c>
      <c r="B136" s="48" t="s">
        <v>41</v>
      </c>
      <c r="C136" s="54" t="s">
        <v>233</v>
      </c>
      <c r="D136" s="1">
        <v>34.756</v>
      </c>
      <c r="E136" s="1"/>
      <c r="F136" s="1">
        <v>26.92517</v>
      </c>
      <c r="G136" s="1"/>
      <c r="H136" s="4">
        <f t="shared" si="12"/>
        <v>-7.830829999999999</v>
      </c>
      <c r="I136" s="1">
        <f t="shared" si="13"/>
        <v>77.46912763263897</v>
      </c>
      <c r="J136" s="2"/>
      <c r="L136" s="36"/>
    </row>
    <row r="137" spans="1:12" ht="62.25" customHeight="1">
      <c r="A137" s="18" t="s">
        <v>378</v>
      </c>
      <c r="B137" s="48" t="s">
        <v>474</v>
      </c>
      <c r="C137" s="7" t="s">
        <v>265</v>
      </c>
      <c r="D137" s="1">
        <v>67.44</v>
      </c>
      <c r="E137" s="1">
        <v>15</v>
      </c>
      <c r="F137" s="4">
        <v>48.39206</v>
      </c>
      <c r="G137" s="5">
        <f>F137-L135</f>
        <v>48.39206</v>
      </c>
      <c r="H137" s="4">
        <f aca="true" t="shared" si="14" ref="H137:H165">F137-D137</f>
        <v>-19.047939999999997</v>
      </c>
      <c r="I137" s="1">
        <f aca="true" t="shared" si="15" ref="I137:I165">F137/D137*100</f>
        <v>71.75572360616846</v>
      </c>
      <c r="J137" s="2"/>
      <c r="L137" s="36"/>
    </row>
    <row r="138" spans="1:12" ht="31.5">
      <c r="A138" s="18" t="s">
        <v>378</v>
      </c>
      <c r="B138" s="48" t="s">
        <v>380</v>
      </c>
      <c r="C138" s="7" t="s">
        <v>486</v>
      </c>
      <c r="D138" s="1">
        <v>1290.07737</v>
      </c>
      <c r="E138" s="1">
        <v>321.9</v>
      </c>
      <c r="F138" s="4">
        <v>1077.24841</v>
      </c>
      <c r="G138" s="5">
        <f>F138-L137</f>
        <v>1077.24841</v>
      </c>
      <c r="H138" s="4">
        <f t="shared" si="14"/>
        <v>-212.82896000000005</v>
      </c>
      <c r="I138" s="1">
        <f t="shared" si="15"/>
        <v>83.50262046686393</v>
      </c>
      <c r="J138" s="2"/>
      <c r="L138" s="36"/>
    </row>
    <row r="139" spans="1:12" ht="46.5" customHeight="1">
      <c r="A139" s="18" t="s">
        <v>378</v>
      </c>
      <c r="B139" s="48" t="s">
        <v>42</v>
      </c>
      <c r="C139" s="54" t="s">
        <v>234</v>
      </c>
      <c r="D139" s="1">
        <v>56.064</v>
      </c>
      <c r="E139" s="1"/>
      <c r="F139" s="4">
        <v>35.71683</v>
      </c>
      <c r="G139" s="5"/>
      <c r="H139" s="4">
        <f t="shared" si="14"/>
        <v>-20.34717</v>
      </c>
      <c r="I139" s="1">
        <f t="shared" si="15"/>
        <v>63.707245291095894</v>
      </c>
      <c r="J139" s="2"/>
      <c r="L139" s="36"/>
    </row>
    <row r="140" spans="1:12" ht="27.75" customHeight="1" hidden="1">
      <c r="A140" s="16" t="s">
        <v>398</v>
      </c>
      <c r="B140" s="47" t="s">
        <v>395</v>
      </c>
      <c r="C140" s="23" t="s">
        <v>27</v>
      </c>
      <c r="D140" s="1"/>
      <c r="E140" s="1"/>
      <c r="F140" s="4"/>
      <c r="G140" s="5">
        <f>F140-L138</f>
        <v>0</v>
      </c>
      <c r="H140" s="4">
        <f t="shared" si="14"/>
        <v>0</v>
      </c>
      <c r="I140" s="1" t="e">
        <f t="shared" si="15"/>
        <v>#DIV/0!</v>
      </c>
      <c r="J140" s="2"/>
      <c r="L140" s="36"/>
    </row>
    <row r="141" spans="1:12" ht="31.5" customHeight="1" hidden="1">
      <c r="A141" s="16" t="s">
        <v>475</v>
      </c>
      <c r="B141" s="63" t="s">
        <v>521</v>
      </c>
      <c r="C141" s="85" t="s">
        <v>239</v>
      </c>
      <c r="D141" s="86">
        <f>D142</f>
        <v>0</v>
      </c>
      <c r="E141" s="86">
        <f>E142</f>
        <v>50</v>
      </c>
      <c r="F141" s="86">
        <f>F142</f>
        <v>0</v>
      </c>
      <c r="G141" s="87">
        <f>G142</f>
        <v>0</v>
      </c>
      <c r="H141" s="5">
        <f t="shared" si="14"/>
        <v>0</v>
      </c>
      <c r="I141" s="6" t="e">
        <f t="shared" si="15"/>
        <v>#DIV/0!</v>
      </c>
      <c r="J141" s="2"/>
      <c r="L141" s="36"/>
    </row>
    <row r="142" spans="1:12" ht="29.25" customHeight="1" hidden="1">
      <c r="A142" s="18" t="s">
        <v>475</v>
      </c>
      <c r="B142" s="48" t="s">
        <v>476</v>
      </c>
      <c r="C142" s="7" t="s">
        <v>241</v>
      </c>
      <c r="D142" s="9">
        <v>0</v>
      </c>
      <c r="E142" s="9">
        <v>50</v>
      </c>
      <c r="F142" s="4">
        <v>0</v>
      </c>
      <c r="G142" s="5">
        <f>F142-L141</f>
        <v>0</v>
      </c>
      <c r="H142" s="4">
        <f t="shared" si="14"/>
        <v>0</v>
      </c>
      <c r="I142" s="1" t="e">
        <f t="shared" si="15"/>
        <v>#DIV/0!</v>
      </c>
      <c r="J142" s="2"/>
      <c r="L142" s="2"/>
    </row>
    <row r="143" spans="1:12" ht="30" customHeight="1" hidden="1">
      <c r="A143" s="18" t="s">
        <v>475</v>
      </c>
      <c r="B143" s="48" t="s">
        <v>8</v>
      </c>
      <c r="C143" s="7" t="s">
        <v>10</v>
      </c>
      <c r="D143" s="9"/>
      <c r="E143" s="9"/>
      <c r="F143" s="4"/>
      <c r="G143" s="5"/>
      <c r="H143" s="4">
        <f t="shared" si="14"/>
        <v>0</v>
      </c>
      <c r="I143" s="1" t="e">
        <f t="shared" si="15"/>
        <v>#DIV/0!</v>
      </c>
      <c r="J143" s="2"/>
      <c r="L143" s="2"/>
    </row>
    <row r="144" spans="1:12" ht="31.5">
      <c r="A144" s="16"/>
      <c r="B144" s="63" t="s">
        <v>422</v>
      </c>
      <c r="C144" s="73" t="s">
        <v>238</v>
      </c>
      <c r="D144" s="6">
        <f>SUM(D145:D149)</f>
        <v>944.581</v>
      </c>
      <c r="E144" s="6">
        <f>SUM(E145:E149)</f>
        <v>447.1</v>
      </c>
      <c r="F144" s="6">
        <f>SUM(F145:F149)</f>
        <v>936.7910899999999</v>
      </c>
      <c r="G144" s="6">
        <f>SUM(G145:G147)</f>
        <v>522.57989</v>
      </c>
      <c r="H144" s="5">
        <f t="shared" si="14"/>
        <v>-7.789910000000077</v>
      </c>
      <c r="I144" s="6">
        <f t="shared" si="15"/>
        <v>99.17530524115983</v>
      </c>
      <c r="J144" s="2"/>
      <c r="L144" s="36"/>
    </row>
    <row r="145" spans="1:12" ht="50.25" customHeight="1" hidden="1">
      <c r="A145" s="16" t="s">
        <v>381</v>
      </c>
      <c r="B145" s="63" t="s">
        <v>382</v>
      </c>
      <c r="C145" s="54" t="s">
        <v>29</v>
      </c>
      <c r="D145" s="6">
        <v>0</v>
      </c>
      <c r="E145" s="6">
        <v>140</v>
      </c>
      <c r="F145" s="5"/>
      <c r="G145" s="5">
        <f>F145-L144</f>
        <v>0</v>
      </c>
      <c r="H145" s="5">
        <f t="shared" si="14"/>
        <v>0</v>
      </c>
      <c r="I145" s="6" t="e">
        <f t="shared" si="15"/>
        <v>#DIV/0!</v>
      </c>
      <c r="J145" s="2"/>
      <c r="L145" s="36"/>
    </row>
    <row r="146" spans="1:12" ht="48" customHeight="1">
      <c r="A146" s="16" t="s">
        <v>381</v>
      </c>
      <c r="B146" s="63" t="s">
        <v>382</v>
      </c>
      <c r="C146" s="54" t="s">
        <v>235</v>
      </c>
      <c r="D146" s="6">
        <v>504.439</v>
      </c>
      <c r="E146" s="6">
        <v>292.6</v>
      </c>
      <c r="F146" s="5">
        <v>504.43289</v>
      </c>
      <c r="G146" s="5">
        <f>F146-L145</f>
        <v>504.43289</v>
      </c>
      <c r="H146" s="5">
        <f t="shared" si="14"/>
        <v>-0.006110000000035143</v>
      </c>
      <c r="I146" s="6">
        <f t="shared" si="15"/>
        <v>99.99878875344689</v>
      </c>
      <c r="J146" s="2"/>
      <c r="L146" s="36"/>
    </row>
    <row r="147" spans="1:12" ht="48.75" customHeight="1">
      <c r="A147" s="16" t="s">
        <v>381</v>
      </c>
      <c r="B147" s="63" t="s">
        <v>444</v>
      </c>
      <c r="C147" s="62" t="s">
        <v>236</v>
      </c>
      <c r="D147" s="6">
        <v>18.147</v>
      </c>
      <c r="E147" s="6">
        <v>12.5</v>
      </c>
      <c r="F147" s="5">
        <v>18.147</v>
      </c>
      <c r="G147" s="5">
        <f>F147-L146</f>
        <v>18.147</v>
      </c>
      <c r="H147" s="5">
        <f t="shared" si="14"/>
        <v>0</v>
      </c>
      <c r="I147" s="6">
        <f t="shared" si="15"/>
        <v>100</v>
      </c>
      <c r="J147" s="2"/>
      <c r="L147" s="36"/>
    </row>
    <row r="148" spans="1:12" ht="31.5" hidden="1">
      <c r="A148" s="16" t="s">
        <v>383</v>
      </c>
      <c r="B148" s="63" t="s">
        <v>494</v>
      </c>
      <c r="C148" s="62" t="s">
        <v>30</v>
      </c>
      <c r="D148" s="6">
        <v>0</v>
      </c>
      <c r="E148" s="6">
        <v>2</v>
      </c>
      <c r="F148" s="5">
        <v>0</v>
      </c>
      <c r="G148" s="5">
        <f>F148-L147</f>
        <v>0</v>
      </c>
      <c r="H148" s="5">
        <f t="shared" si="14"/>
        <v>0</v>
      </c>
      <c r="I148" s="6" t="e">
        <f t="shared" si="15"/>
        <v>#DIV/0!</v>
      </c>
      <c r="J148" s="2"/>
      <c r="L148" s="36"/>
    </row>
    <row r="149" spans="1:12" ht="49.5" customHeight="1">
      <c r="A149" s="16" t="s">
        <v>381</v>
      </c>
      <c r="B149" s="63" t="s">
        <v>382</v>
      </c>
      <c r="C149" s="62" t="s">
        <v>266</v>
      </c>
      <c r="D149" s="6">
        <v>421.995</v>
      </c>
      <c r="E149" s="6"/>
      <c r="F149" s="5">
        <v>414.2112</v>
      </c>
      <c r="G149" s="5"/>
      <c r="H149" s="5">
        <f t="shared" si="14"/>
        <v>-7.783799999999985</v>
      </c>
      <c r="I149" s="6">
        <f t="shared" si="15"/>
        <v>98.15547577577934</v>
      </c>
      <c r="J149" s="2"/>
      <c r="L149" s="36"/>
    </row>
    <row r="150" spans="1:12" ht="31.5">
      <c r="A150" s="16"/>
      <c r="B150" s="63" t="s">
        <v>68</v>
      </c>
      <c r="C150" s="62" t="s">
        <v>237</v>
      </c>
      <c r="D150" s="6">
        <f>D151+D152+D153+D156+D154+D155</f>
        <v>445.36347</v>
      </c>
      <c r="E150" s="6">
        <f>E151+E152+E153+E156+E154+E155</f>
        <v>10</v>
      </c>
      <c r="F150" s="6">
        <f>F151+F152+F153+F156+F154+F155</f>
        <v>319.74439</v>
      </c>
      <c r="G150" s="5"/>
      <c r="H150" s="5">
        <f t="shared" si="14"/>
        <v>-125.61908</v>
      </c>
      <c r="I150" s="6">
        <f t="shared" si="15"/>
        <v>71.7940315131818</v>
      </c>
      <c r="J150" s="2"/>
      <c r="L150" s="36"/>
    </row>
    <row r="151" spans="1:12" ht="65.25" customHeight="1">
      <c r="A151" s="16"/>
      <c r="B151" s="63" t="s">
        <v>494</v>
      </c>
      <c r="C151" s="62" t="s">
        <v>168</v>
      </c>
      <c r="D151" s="6">
        <v>2.385</v>
      </c>
      <c r="E151" s="6"/>
      <c r="F151" s="5">
        <v>0.505</v>
      </c>
      <c r="G151" s="5"/>
      <c r="H151" s="5">
        <f t="shared" si="14"/>
        <v>-1.88</v>
      </c>
      <c r="I151" s="6">
        <f t="shared" si="15"/>
        <v>21.17400419287212</v>
      </c>
      <c r="J151" s="2"/>
      <c r="L151" s="36"/>
    </row>
    <row r="152" spans="1:12" ht="63">
      <c r="A152" s="16" t="s">
        <v>383</v>
      </c>
      <c r="B152" s="63" t="s">
        <v>494</v>
      </c>
      <c r="C152" s="62" t="s">
        <v>240</v>
      </c>
      <c r="D152" s="6">
        <v>5.75847</v>
      </c>
      <c r="E152" s="6">
        <v>10</v>
      </c>
      <c r="F152" s="5">
        <v>4.66587</v>
      </c>
      <c r="G152" s="5">
        <f>F152-L148</f>
        <v>4.66587</v>
      </c>
      <c r="H152" s="5">
        <f t="shared" si="14"/>
        <v>-1.0926</v>
      </c>
      <c r="I152" s="6">
        <f t="shared" si="15"/>
        <v>81.02621008705438</v>
      </c>
      <c r="J152" s="2"/>
      <c r="L152" s="36"/>
    </row>
    <row r="153" spans="1:12" ht="47.25">
      <c r="A153" s="24" t="s">
        <v>383</v>
      </c>
      <c r="B153" s="63" t="s">
        <v>494</v>
      </c>
      <c r="C153" s="62" t="s">
        <v>267</v>
      </c>
      <c r="D153" s="6">
        <v>7.8</v>
      </c>
      <c r="E153" s="6"/>
      <c r="F153" s="5">
        <v>7.8</v>
      </c>
      <c r="G153" s="5"/>
      <c r="H153" s="5">
        <f t="shared" si="14"/>
        <v>0</v>
      </c>
      <c r="I153" s="6">
        <f t="shared" si="15"/>
        <v>100</v>
      </c>
      <c r="J153" s="2"/>
      <c r="L153" s="36"/>
    </row>
    <row r="154" spans="1:12" ht="63.75" customHeight="1">
      <c r="A154" s="24"/>
      <c r="B154" s="63" t="s">
        <v>494</v>
      </c>
      <c r="C154" s="62" t="s">
        <v>240</v>
      </c>
      <c r="D154" s="6">
        <v>405.62</v>
      </c>
      <c r="E154" s="6"/>
      <c r="F154" s="5">
        <v>287.97352</v>
      </c>
      <c r="G154" s="5"/>
      <c r="H154" s="5">
        <f t="shared" si="14"/>
        <v>-117.64648</v>
      </c>
      <c r="I154" s="6">
        <f t="shared" si="15"/>
        <v>70.99588777673685</v>
      </c>
      <c r="J154" s="2"/>
      <c r="L154" s="36"/>
    </row>
    <row r="155" spans="1:12" ht="31.5">
      <c r="A155" s="24"/>
      <c r="B155" s="63" t="s">
        <v>494</v>
      </c>
      <c r="C155" s="62" t="s">
        <v>169</v>
      </c>
      <c r="D155" s="6">
        <v>18.8</v>
      </c>
      <c r="E155" s="6"/>
      <c r="F155" s="5">
        <v>18.8</v>
      </c>
      <c r="G155" s="5"/>
      <c r="H155" s="5">
        <f t="shared" si="14"/>
        <v>0</v>
      </c>
      <c r="I155" s="6">
        <f t="shared" si="15"/>
        <v>100</v>
      </c>
      <c r="J155" s="2"/>
      <c r="L155" s="36"/>
    </row>
    <row r="156" spans="1:12" ht="30.75" customHeight="1">
      <c r="A156" s="24" t="s">
        <v>383</v>
      </c>
      <c r="B156" s="63" t="s">
        <v>242</v>
      </c>
      <c r="C156" s="62" t="s">
        <v>243</v>
      </c>
      <c r="D156" s="6">
        <v>5</v>
      </c>
      <c r="E156" s="6"/>
      <c r="F156" s="5">
        <v>0</v>
      </c>
      <c r="G156" s="5"/>
      <c r="H156" s="5">
        <f t="shared" si="14"/>
        <v>-5</v>
      </c>
      <c r="I156" s="6">
        <f t="shared" si="15"/>
        <v>0</v>
      </c>
      <c r="J156" s="2"/>
      <c r="L156" s="36"/>
    </row>
    <row r="157" spans="1:12" ht="32.25" customHeight="1">
      <c r="A157" s="16" t="s">
        <v>477</v>
      </c>
      <c r="B157" s="63" t="s">
        <v>522</v>
      </c>
      <c r="C157" s="54" t="s">
        <v>246</v>
      </c>
      <c r="D157" s="6">
        <f>D158+D159</f>
        <v>287.4</v>
      </c>
      <c r="E157" s="6">
        <f>E158+E159</f>
        <v>119.7</v>
      </c>
      <c r="F157" s="6">
        <f>F158+F159</f>
        <v>266.81414</v>
      </c>
      <c r="G157" s="5"/>
      <c r="H157" s="5">
        <f t="shared" si="14"/>
        <v>-20.58585999999997</v>
      </c>
      <c r="I157" s="6">
        <f t="shared" si="15"/>
        <v>92.83720946416146</v>
      </c>
      <c r="J157" s="2"/>
      <c r="L157" s="36"/>
    </row>
    <row r="158" spans="1:12" ht="60" customHeight="1">
      <c r="A158" s="16" t="s">
        <v>477</v>
      </c>
      <c r="B158" s="63" t="s">
        <v>402</v>
      </c>
      <c r="C158" s="54" t="s">
        <v>247</v>
      </c>
      <c r="D158" s="6">
        <v>32.8</v>
      </c>
      <c r="E158" s="6">
        <v>20</v>
      </c>
      <c r="F158" s="5">
        <v>19.203</v>
      </c>
      <c r="G158" s="5">
        <f>F158-L157</f>
        <v>19.203</v>
      </c>
      <c r="H158" s="5">
        <f t="shared" si="14"/>
        <v>-13.596999999999998</v>
      </c>
      <c r="I158" s="6">
        <f t="shared" si="15"/>
        <v>58.545731707317074</v>
      </c>
      <c r="J158" s="2"/>
      <c r="L158" s="36"/>
    </row>
    <row r="159" spans="1:12" ht="31.5">
      <c r="A159" s="16" t="s">
        <v>477</v>
      </c>
      <c r="B159" s="63" t="s">
        <v>394</v>
      </c>
      <c r="C159" s="54" t="s">
        <v>2</v>
      </c>
      <c r="D159" s="6">
        <v>254.6</v>
      </c>
      <c r="E159" s="6">
        <v>99.7</v>
      </c>
      <c r="F159" s="5">
        <v>247.61114</v>
      </c>
      <c r="G159" s="5">
        <f>F159-L158</f>
        <v>247.61114</v>
      </c>
      <c r="H159" s="5">
        <f t="shared" si="14"/>
        <v>-6.988859999999988</v>
      </c>
      <c r="I159" s="6">
        <f t="shared" si="15"/>
        <v>97.25496465043206</v>
      </c>
      <c r="J159" s="2"/>
      <c r="L159" s="36"/>
    </row>
    <row r="160" spans="1:12" ht="15" customHeight="1">
      <c r="A160" s="16"/>
      <c r="B160" s="63" t="s">
        <v>523</v>
      </c>
      <c r="C160" s="54" t="s">
        <v>248</v>
      </c>
      <c r="D160" s="6">
        <f>D162+D171+D173+D174+D175+D176+D177+D178+D181+D180+D172+D163+D179</f>
        <v>444.75901</v>
      </c>
      <c r="E160" s="6">
        <f>E162+E171+E173+E174+E175+E176+E177+E178+E181+E180+E172+E163+E179</f>
        <v>0</v>
      </c>
      <c r="F160" s="6">
        <f>F162+F171+F173+F174+F175+F176+F177+F178+F181+F180+F172+F163+F179</f>
        <v>393.05629000000005</v>
      </c>
      <c r="G160" s="6" t="e">
        <f>G161+G162+G163+G164+G167+G168+G173+G174+G181+#REF!+#REF!+#REF!</f>
        <v>#REF!</v>
      </c>
      <c r="H160" s="5">
        <f t="shared" si="14"/>
        <v>-51.70271999999994</v>
      </c>
      <c r="I160" s="6">
        <f t="shared" si="15"/>
        <v>88.3751157733713</v>
      </c>
      <c r="J160" s="2"/>
      <c r="L160" s="36"/>
    </row>
    <row r="161" spans="1:12" ht="13.5" customHeight="1" hidden="1">
      <c r="A161" s="16" t="s">
        <v>384</v>
      </c>
      <c r="B161" s="47" t="s">
        <v>385</v>
      </c>
      <c r="C161" s="17" t="s">
        <v>419</v>
      </c>
      <c r="D161" s="1">
        <v>0</v>
      </c>
      <c r="E161" s="1">
        <v>60</v>
      </c>
      <c r="F161" s="4">
        <v>0</v>
      </c>
      <c r="G161" s="5">
        <f>F161-L160</f>
        <v>0</v>
      </c>
      <c r="H161" s="4">
        <f t="shared" si="14"/>
        <v>0</v>
      </c>
      <c r="I161" s="1" t="e">
        <f t="shared" si="15"/>
        <v>#DIV/0!</v>
      </c>
      <c r="J161" s="2"/>
      <c r="L161" s="2"/>
    </row>
    <row r="162" spans="1:12" ht="47.25" hidden="1">
      <c r="A162" s="16" t="s">
        <v>384</v>
      </c>
      <c r="B162" s="63" t="s">
        <v>487</v>
      </c>
      <c r="C162" s="54" t="s">
        <v>249</v>
      </c>
      <c r="D162" s="6"/>
      <c r="E162" s="6"/>
      <c r="F162" s="6"/>
      <c r="G162" s="5">
        <f>F162-L161</f>
        <v>0</v>
      </c>
      <c r="H162" s="5">
        <f t="shared" si="14"/>
        <v>0</v>
      </c>
      <c r="I162" s="6" t="e">
        <f t="shared" si="15"/>
        <v>#DIV/0!</v>
      </c>
      <c r="J162" s="2"/>
      <c r="L162" s="36"/>
    </row>
    <row r="163" spans="1:12" ht="47.25">
      <c r="A163" s="16" t="s">
        <v>387</v>
      </c>
      <c r="B163" s="47" t="s">
        <v>487</v>
      </c>
      <c r="C163" s="7" t="s">
        <v>250</v>
      </c>
      <c r="D163" s="1">
        <v>62.55367</v>
      </c>
      <c r="E163" s="1"/>
      <c r="F163" s="4">
        <v>60.22863</v>
      </c>
      <c r="G163" s="5">
        <f>F163-L162</f>
        <v>60.22863</v>
      </c>
      <c r="H163" s="4">
        <f t="shared" si="14"/>
        <v>-2.3250399999999942</v>
      </c>
      <c r="I163" s="1">
        <f t="shared" si="15"/>
        <v>96.28312775253634</v>
      </c>
      <c r="J163" s="2"/>
      <c r="L163" s="36"/>
    </row>
    <row r="164" spans="1:12" ht="0.75" customHeight="1">
      <c r="A164" s="18" t="s">
        <v>387</v>
      </c>
      <c r="B164" s="48" t="s">
        <v>393</v>
      </c>
      <c r="C164" s="25" t="s">
        <v>14</v>
      </c>
      <c r="D164" s="1">
        <v>0</v>
      </c>
      <c r="E164" s="1"/>
      <c r="F164" s="4"/>
      <c r="G164" s="5">
        <f>F164-L163</f>
        <v>0</v>
      </c>
      <c r="H164" s="4">
        <f t="shared" si="14"/>
        <v>0</v>
      </c>
      <c r="I164" s="1" t="e">
        <f t="shared" si="15"/>
        <v>#DIV/0!</v>
      </c>
      <c r="J164" s="2"/>
      <c r="L164" s="2"/>
    </row>
    <row r="165" spans="1:12" ht="31.5" hidden="1">
      <c r="A165" s="16" t="s">
        <v>384</v>
      </c>
      <c r="B165" s="47" t="s">
        <v>386</v>
      </c>
      <c r="C165" s="7" t="s">
        <v>496</v>
      </c>
      <c r="D165" s="1"/>
      <c r="E165" s="1">
        <v>0</v>
      </c>
      <c r="F165" s="1"/>
      <c r="G165" s="5">
        <f>F165-L164</f>
        <v>0</v>
      </c>
      <c r="H165" s="4">
        <f t="shared" si="14"/>
        <v>0</v>
      </c>
      <c r="I165" s="1" t="e">
        <f t="shared" si="15"/>
        <v>#DIV/0!</v>
      </c>
      <c r="J165" s="2"/>
      <c r="L165" s="2"/>
    </row>
    <row r="166" spans="1:12" ht="15.75" hidden="1">
      <c r="A166" s="24"/>
      <c r="B166" s="50"/>
      <c r="C166" s="7"/>
      <c r="D166" s="10"/>
      <c r="E166" s="10"/>
      <c r="F166" s="10"/>
      <c r="G166" s="8"/>
      <c r="H166" s="8"/>
      <c r="I166" s="10"/>
      <c r="J166" s="2"/>
      <c r="L166" s="2"/>
    </row>
    <row r="167" spans="1:12" ht="47.25" hidden="1">
      <c r="A167" s="16" t="s">
        <v>384</v>
      </c>
      <c r="B167" s="47" t="s">
        <v>386</v>
      </c>
      <c r="C167" s="7" t="s">
        <v>16</v>
      </c>
      <c r="D167" s="6"/>
      <c r="E167" s="1"/>
      <c r="F167" s="1"/>
      <c r="G167" s="5"/>
      <c r="H167" s="4">
        <f aca="true" t="shared" si="16" ref="H167:H186">F167-D167</f>
        <v>0</v>
      </c>
      <c r="I167" s="1" t="e">
        <f aca="true" t="shared" si="17" ref="I167:I186">F167/D167*100</f>
        <v>#DIV/0!</v>
      </c>
      <c r="J167" s="2"/>
      <c r="L167" s="2"/>
    </row>
    <row r="168" spans="1:12" ht="15.75" hidden="1">
      <c r="A168" s="16" t="s">
        <v>384</v>
      </c>
      <c r="B168" s="47" t="s">
        <v>386</v>
      </c>
      <c r="C168" s="7" t="s">
        <v>15</v>
      </c>
      <c r="D168" s="6"/>
      <c r="E168" s="1">
        <v>0.3</v>
      </c>
      <c r="F168" s="1"/>
      <c r="G168" s="5">
        <f>F168-L166</f>
        <v>0</v>
      </c>
      <c r="H168" s="4">
        <f t="shared" si="16"/>
        <v>0</v>
      </c>
      <c r="I168" s="1" t="e">
        <f t="shared" si="17"/>
        <v>#DIV/0!</v>
      </c>
      <c r="J168" s="2"/>
      <c r="L168" s="2"/>
    </row>
    <row r="169" spans="1:12" ht="15.75" hidden="1">
      <c r="A169" s="16" t="s">
        <v>384</v>
      </c>
      <c r="B169" s="47" t="s">
        <v>386</v>
      </c>
      <c r="C169" s="7" t="s">
        <v>509</v>
      </c>
      <c r="D169" s="11">
        <v>0</v>
      </c>
      <c r="E169" s="1">
        <v>2.5</v>
      </c>
      <c r="F169" s="1">
        <v>0</v>
      </c>
      <c r="G169" s="5">
        <f>F169-L168</f>
        <v>0</v>
      </c>
      <c r="H169" s="4">
        <f t="shared" si="16"/>
        <v>0</v>
      </c>
      <c r="I169" s="1" t="e">
        <f t="shared" si="17"/>
        <v>#DIV/0!</v>
      </c>
      <c r="J169" s="2"/>
      <c r="L169" s="2"/>
    </row>
    <row r="170" spans="1:12" ht="31.5" hidden="1">
      <c r="A170" s="16" t="s">
        <v>384</v>
      </c>
      <c r="B170" s="47" t="s">
        <v>386</v>
      </c>
      <c r="C170" s="7" t="s">
        <v>7</v>
      </c>
      <c r="D170" s="6"/>
      <c r="E170" s="1">
        <v>50</v>
      </c>
      <c r="F170" s="1">
        <v>0</v>
      </c>
      <c r="G170" s="5">
        <f>F170-L169</f>
        <v>0</v>
      </c>
      <c r="H170" s="4">
        <f t="shared" si="16"/>
        <v>0</v>
      </c>
      <c r="I170" s="1" t="e">
        <f t="shared" si="17"/>
        <v>#DIV/0!</v>
      </c>
      <c r="J170" s="2"/>
      <c r="L170" s="2"/>
    </row>
    <row r="171" spans="1:12" ht="15.75" hidden="1">
      <c r="A171" s="16" t="s">
        <v>384</v>
      </c>
      <c r="B171" s="47" t="s">
        <v>385</v>
      </c>
      <c r="C171" s="7" t="s">
        <v>419</v>
      </c>
      <c r="D171" s="6"/>
      <c r="E171" s="1"/>
      <c r="F171" s="1">
        <v>0</v>
      </c>
      <c r="G171" s="5"/>
      <c r="H171" s="4">
        <f t="shared" si="16"/>
        <v>0</v>
      </c>
      <c r="I171" s="1" t="e">
        <f t="shared" si="17"/>
        <v>#DIV/0!</v>
      </c>
      <c r="J171" s="2"/>
      <c r="L171" s="2"/>
    </row>
    <row r="172" spans="1:12" ht="47.25" hidden="1">
      <c r="A172" s="16"/>
      <c r="B172" s="47" t="s">
        <v>100</v>
      </c>
      <c r="C172" s="7" t="s">
        <v>101</v>
      </c>
      <c r="D172" s="6"/>
      <c r="E172" s="1"/>
      <c r="F172" s="1">
        <v>0</v>
      </c>
      <c r="G172" s="5"/>
      <c r="H172" s="4">
        <f t="shared" si="16"/>
        <v>0</v>
      </c>
      <c r="I172" s="1" t="e">
        <f t="shared" si="17"/>
        <v>#DIV/0!</v>
      </c>
      <c r="J172" s="2"/>
      <c r="L172" s="2"/>
    </row>
    <row r="173" spans="1:12" ht="48.75" customHeight="1">
      <c r="A173" s="16" t="s">
        <v>387</v>
      </c>
      <c r="B173" s="47" t="s">
        <v>524</v>
      </c>
      <c r="C173" s="7" t="s">
        <v>268</v>
      </c>
      <c r="D173" s="6">
        <v>100.35</v>
      </c>
      <c r="E173" s="1"/>
      <c r="F173" s="1">
        <v>100.29734</v>
      </c>
      <c r="G173" s="5"/>
      <c r="H173" s="4">
        <f t="shared" si="16"/>
        <v>-0.05265999999998883</v>
      </c>
      <c r="I173" s="1">
        <f t="shared" si="17"/>
        <v>99.94752366716494</v>
      </c>
      <c r="J173" s="2"/>
      <c r="L173" s="2"/>
    </row>
    <row r="174" spans="1:12" ht="63">
      <c r="A174" s="16" t="s">
        <v>387</v>
      </c>
      <c r="B174" s="47" t="s">
        <v>524</v>
      </c>
      <c r="C174" s="7" t="s">
        <v>255</v>
      </c>
      <c r="D174" s="6">
        <v>19.7</v>
      </c>
      <c r="E174" s="1"/>
      <c r="F174" s="1">
        <v>18.73943</v>
      </c>
      <c r="G174" s="5"/>
      <c r="H174" s="4">
        <f t="shared" si="16"/>
        <v>-0.9605700000000006</v>
      </c>
      <c r="I174" s="1">
        <f t="shared" si="17"/>
        <v>95.12401015228427</v>
      </c>
      <c r="J174" s="2"/>
      <c r="L174" s="2"/>
    </row>
    <row r="175" spans="1:12" ht="63">
      <c r="A175" s="16"/>
      <c r="B175" s="47" t="s">
        <v>524</v>
      </c>
      <c r="C175" s="7" t="s">
        <v>283</v>
      </c>
      <c r="D175" s="6">
        <v>27.834</v>
      </c>
      <c r="E175" s="1"/>
      <c r="F175" s="1">
        <v>21.12398</v>
      </c>
      <c r="G175" s="5"/>
      <c r="H175" s="4">
        <f t="shared" si="16"/>
        <v>-6.71002</v>
      </c>
      <c r="I175" s="1">
        <f t="shared" si="17"/>
        <v>75.89272113242797</v>
      </c>
      <c r="J175" s="2"/>
      <c r="L175" s="2"/>
    </row>
    <row r="176" spans="1:12" ht="78.75">
      <c r="A176" s="16"/>
      <c r="B176" s="47" t="s">
        <v>524</v>
      </c>
      <c r="C176" s="7" t="s">
        <v>327</v>
      </c>
      <c r="D176" s="6">
        <v>15</v>
      </c>
      <c r="E176" s="1"/>
      <c r="F176" s="1">
        <v>12.57388</v>
      </c>
      <c r="G176" s="5"/>
      <c r="H176" s="4">
        <f t="shared" si="16"/>
        <v>-2.426119999999999</v>
      </c>
      <c r="I176" s="1">
        <f t="shared" si="17"/>
        <v>83.82586666666667</v>
      </c>
      <c r="J176" s="2"/>
      <c r="L176" s="2"/>
    </row>
    <row r="177" spans="1:12" ht="63">
      <c r="A177" s="16"/>
      <c r="B177" s="47" t="s">
        <v>524</v>
      </c>
      <c r="C177" s="7" t="s">
        <v>256</v>
      </c>
      <c r="D177" s="6">
        <v>44.75</v>
      </c>
      <c r="E177" s="1"/>
      <c r="F177" s="1">
        <v>39.73583</v>
      </c>
      <c r="G177" s="5"/>
      <c r="H177" s="4">
        <f t="shared" si="16"/>
        <v>-5.01417</v>
      </c>
      <c r="I177" s="1">
        <f t="shared" si="17"/>
        <v>88.79515083798883</v>
      </c>
      <c r="J177" s="2"/>
      <c r="L177" s="2"/>
    </row>
    <row r="178" spans="1:12" ht="78" customHeight="1">
      <c r="A178" s="16"/>
      <c r="B178" s="47" t="s">
        <v>524</v>
      </c>
      <c r="C178" s="7" t="s">
        <v>257</v>
      </c>
      <c r="D178" s="6">
        <v>23.5</v>
      </c>
      <c r="E178" s="1"/>
      <c r="F178" s="1">
        <v>22.744</v>
      </c>
      <c r="G178" s="5"/>
      <c r="H178" s="4">
        <f t="shared" si="16"/>
        <v>-0.7560000000000002</v>
      </c>
      <c r="I178" s="1">
        <f t="shared" si="17"/>
        <v>96.78297872340426</v>
      </c>
      <c r="J178" s="2"/>
      <c r="L178" s="2"/>
    </row>
    <row r="179" spans="1:12" ht="76.5" customHeight="1">
      <c r="A179" s="16"/>
      <c r="B179" s="47" t="s">
        <v>524</v>
      </c>
      <c r="C179" s="7" t="s">
        <v>11</v>
      </c>
      <c r="D179" s="6">
        <v>25</v>
      </c>
      <c r="E179" s="1"/>
      <c r="F179" s="1">
        <v>25</v>
      </c>
      <c r="G179" s="5"/>
      <c r="H179" s="4">
        <f t="shared" si="16"/>
        <v>0</v>
      </c>
      <c r="I179" s="1">
        <f t="shared" si="17"/>
        <v>100</v>
      </c>
      <c r="J179" s="2"/>
      <c r="L179" s="2"/>
    </row>
    <row r="180" spans="1:12" ht="78.75" hidden="1">
      <c r="A180" s="16"/>
      <c r="B180" s="47" t="s">
        <v>524</v>
      </c>
      <c r="C180" s="7" t="s">
        <v>99</v>
      </c>
      <c r="D180" s="6">
        <v>0</v>
      </c>
      <c r="E180" s="1"/>
      <c r="F180" s="1">
        <v>0</v>
      </c>
      <c r="G180" s="5"/>
      <c r="H180" s="4">
        <f t="shared" si="16"/>
        <v>0</v>
      </c>
      <c r="I180" s="1" t="e">
        <f t="shared" si="17"/>
        <v>#DIV/0!</v>
      </c>
      <c r="J180" s="2"/>
      <c r="L180" s="2"/>
    </row>
    <row r="181" spans="1:12" ht="14.25" customHeight="1">
      <c r="A181" s="16" t="s">
        <v>387</v>
      </c>
      <c r="B181" s="47" t="s">
        <v>386</v>
      </c>
      <c r="C181" s="7" t="s">
        <v>258</v>
      </c>
      <c r="D181" s="6">
        <v>126.07134</v>
      </c>
      <c r="E181" s="1"/>
      <c r="F181" s="1">
        <v>92.6132</v>
      </c>
      <c r="G181" s="5"/>
      <c r="H181" s="4">
        <f t="shared" si="16"/>
        <v>-33.45814</v>
      </c>
      <c r="I181" s="1">
        <f t="shared" si="17"/>
        <v>73.46094679409293</v>
      </c>
      <c r="J181" s="2"/>
      <c r="L181" s="2"/>
    </row>
    <row r="182" spans="1:12" ht="13.5" customHeight="1" hidden="1">
      <c r="A182" s="16"/>
      <c r="B182" s="47" t="s">
        <v>524</v>
      </c>
      <c r="C182" s="7" t="s">
        <v>36</v>
      </c>
      <c r="D182" s="6"/>
      <c r="E182" s="1"/>
      <c r="F182" s="1">
        <v>0</v>
      </c>
      <c r="G182" s="5"/>
      <c r="H182" s="4">
        <f t="shared" si="16"/>
        <v>0</v>
      </c>
      <c r="I182" s="1" t="e">
        <f t="shared" si="17"/>
        <v>#DIV/0!</v>
      </c>
      <c r="J182" s="2"/>
      <c r="L182" s="2"/>
    </row>
    <row r="183" spans="1:12" ht="15.75">
      <c r="A183" s="88"/>
      <c r="B183" s="63"/>
      <c r="C183" s="54" t="s">
        <v>478</v>
      </c>
      <c r="D183" s="6">
        <f>D10+D20+D21+D38+D114+D123+D130+D135+D141+D144+D150+D157+D160</f>
        <v>139007.98433000004</v>
      </c>
      <c r="E183" s="6">
        <f>E10+E20+E21+E38+E114+E123+E130+E135+E141+E144+E150+E157+E160</f>
        <v>36216.49999999999</v>
      </c>
      <c r="F183" s="6">
        <f>F10+F20+F21+F38+F114+F123+F130+F135+F141+F144+F150+F157+F160</f>
        <v>133847.29607000004</v>
      </c>
      <c r="G183" s="6" t="e">
        <f>G10+G21+G36+G38+G114+G123+G130+G135+G140+G142+G144+G148+G152+G158+G159+G161+G162+G164+G163+G165+G166+G168+G169+G170</f>
        <v>#REF!</v>
      </c>
      <c r="H183" s="5">
        <f t="shared" si="16"/>
        <v>-5160.688259999995</v>
      </c>
      <c r="I183" s="6">
        <f t="shared" si="17"/>
        <v>96.28748788432993</v>
      </c>
      <c r="J183" s="2"/>
      <c r="L183" s="36"/>
    </row>
    <row r="184" spans="1:12" ht="18.75" customHeight="1">
      <c r="A184" s="88" t="s">
        <v>387</v>
      </c>
      <c r="B184" s="63" t="s">
        <v>388</v>
      </c>
      <c r="C184" s="54" t="s">
        <v>479</v>
      </c>
      <c r="D184" s="6">
        <v>42313.4</v>
      </c>
      <c r="E184" s="6">
        <v>10216.7</v>
      </c>
      <c r="F184" s="5">
        <v>39871.01166</v>
      </c>
      <c r="G184" s="5">
        <f>F184-L183</f>
        <v>39871.01166</v>
      </c>
      <c r="H184" s="5">
        <f t="shared" si="16"/>
        <v>-2442.388340000005</v>
      </c>
      <c r="I184" s="6">
        <f t="shared" si="17"/>
        <v>94.22786081950397</v>
      </c>
      <c r="J184" s="2"/>
      <c r="L184" s="2"/>
    </row>
    <row r="185" spans="1:12" ht="33.75" customHeight="1">
      <c r="A185" s="88"/>
      <c r="B185" s="63" t="s">
        <v>170</v>
      </c>
      <c r="C185" s="54" t="s">
        <v>463</v>
      </c>
      <c r="D185" s="6">
        <v>135.012</v>
      </c>
      <c r="E185" s="6"/>
      <c r="F185" s="5">
        <v>135.01154</v>
      </c>
      <c r="G185" s="5"/>
      <c r="H185" s="5">
        <f t="shared" si="16"/>
        <v>-0.00046000000000390173</v>
      </c>
      <c r="I185" s="6">
        <f t="shared" si="17"/>
        <v>99.99965928954462</v>
      </c>
      <c r="J185" s="2"/>
      <c r="L185" s="2"/>
    </row>
    <row r="186" spans="1:12" ht="15.75">
      <c r="A186" s="88"/>
      <c r="B186" s="88"/>
      <c r="C186" s="54" t="s">
        <v>339</v>
      </c>
      <c r="D186" s="6">
        <f>SUM(D183:D185)</f>
        <v>181456.39633000002</v>
      </c>
      <c r="E186" s="6">
        <f>SUM(E183:E185)</f>
        <v>46433.2</v>
      </c>
      <c r="F186" s="6">
        <f>SUM(F183:F185)</f>
        <v>173853.31927000004</v>
      </c>
      <c r="G186" s="6" t="e">
        <f>G183+G184</f>
        <v>#REF!</v>
      </c>
      <c r="H186" s="5">
        <f t="shared" si="16"/>
        <v>-7603.077059999981</v>
      </c>
      <c r="I186" s="6">
        <f t="shared" si="17"/>
        <v>95.80997021115041</v>
      </c>
      <c r="J186" s="57"/>
      <c r="L186" s="28"/>
    </row>
    <row r="187" spans="1:12" ht="15.75">
      <c r="A187" s="158"/>
      <c r="B187" s="158"/>
      <c r="C187" s="158"/>
      <c r="D187" s="158"/>
      <c r="E187" s="158"/>
      <c r="F187" s="158"/>
      <c r="G187" s="158"/>
      <c r="H187" s="158"/>
      <c r="I187" s="159"/>
      <c r="J187" s="57"/>
      <c r="L187" s="28"/>
    </row>
    <row r="188" spans="1:12" s="27" customFormat="1" ht="15.75">
      <c r="A188" s="89"/>
      <c r="B188" s="90"/>
      <c r="C188" s="91" t="s">
        <v>5</v>
      </c>
      <c r="D188" s="70">
        <f>D189+D191+D203+D207+D222+D228+D231+D237+D241+D245+D248+D251+D257+D190</f>
        <v>19986.75098</v>
      </c>
      <c r="E188" s="70">
        <f>E189+E191+E203+E207+E222+E228+E231+E237+E241+E245+E248+E251+E257+E190</f>
        <v>116</v>
      </c>
      <c r="F188" s="70">
        <f>F189+F191+F203+F207+F222+F228+F231+F237+F241+F245+F248+F251+F257+F190</f>
        <v>11129.96359</v>
      </c>
      <c r="G188" s="13"/>
      <c r="H188" s="5">
        <f aca="true" t="shared" si="18" ref="H188:H219">F188-D188</f>
        <v>-8856.787390000001</v>
      </c>
      <c r="I188" s="6">
        <f aca="true" t="shared" si="19" ref="I188:I219">F188/D188*100</f>
        <v>55.686707665179505</v>
      </c>
      <c r="J188" s="101"/>
      <c r="L188" s="102"/>
    </row>
    <row r="189" spans="1:12" ht="30" customHeight="1">
      <c r="A189" s="92"/>
      <c r="B189" s="93" t="s">
        <v>289</v>
      </c>
      <c r="C189" s="94" t="s">
        <v>109</v>
      </c>
      <c r="D189" s="70">
        <v>603.61589</v>
      </c>
      <c r="E189" s="70"/>
      <c r="F189" s="70">
        <v>164.09332</v>
      </c>
      <c r="G189" s="13"/>
      <c r="H189" s="5">
        <f t="shared" si="18"/>
        <v>-439.52257000000003</v>
      </c>
      <c r="I189" s="6">
        <f t="shared" si="19"/>
        <v>27.185056377491986</v>
      </c>
      <c r="J189" s="57"/>
      <c r="L189" s="28"/>
    </row>
    <row r="190" spans="1:12" ht="72" customHeight="1" hidden="1">
      <c r="A190" s="92"/>
      <c r="B190" s="93" t="s">
        <v>284</v>
      </c>
      <c r="C190" s="94" t="s">
        <v>285</v>
      </c>
      <c r="D190" s="75">
        <v>0</v>
      </c>
      <c r="E190" s="75"/>
      <c r="F190" s="75">
        <v>0</v>
      </c>
      <c r="G190" s="99"/>
      <c r="H190" s="5">
        <f t="shared" si="18"/>
        <v>0</v>
      </c>
      <c r="I190" s="72" t="e">
        <f t="shared" si="19"/>
        <v>#DIV/0!</v>
      </c>
      <c r="J190" s="57"/>
      <c r="L190" s="28"/>
    </row>
    <row r="191" spans="1:12" ht="34.5" customHeight="1">
      <c r="A191" s="95"/>
      <c r="B191" s="100" t="s">
        <v>353</v>
      </c>
      <c r="C191" s="96" t="s">
        <v>515</v>
      </c>
      <c r="D191" s="75">
        <f>D192+D194+D197+D195+D200+D193+D196+D198+D199+D202+D201</f>
        <v>2334.4828700000003</v>
      </c>
      <c r="E191" s="75">
        <f>E192+E194+E197+E195+E200+E193+E196+E198+E199+E202+E201</f>
        <v>0</v>
      </c>
      <c r="F191" s="75">
        <f>F192+F194+F197+F195+F200+F193+F196+F198+F199+F202+F201</f>
        <v>1185.18775</v>
      </c>
      <c r="G191" s="67"/>
      <c r="H191" s="67">
        <f t="shared" si="18"/>
        <v>-1149.2951200000002</v>
      </c>
      <c r="I191" s="72">
        <f t="shared" si="19"/>
        <v>50.768749054903104</v>
      </c>
      <c r="J191" s="57"/>
      <c r="L191" s="28"/>
    </row>
    <row r="192" spans="1:12" ht="31.5">
      <c r="A192" s="95"/>
      <c r="B192" s="74" t="s">
        <v>411</v>
      </c>
      <c r="C192" s="62" t="s">
        <v>334</v>
      </c>
      <c r="D192" s="75">
        <v>1169.80348</v>
      </c>
      <c r="E192" s="75"/>
      <c r="F192" s="75">
        <v>524.17478</v>
      </c>
      <c r="G192" s="67"/>
      <c r="H192" s="67">
        <f t="shared" si="18"/>
        <v>-645.6287</v>
      </c>
      <c r="I192" s="72">
        <f t="shared" si="19"/>
        <v>44.80878959259037</v>
      </c>
      <c r="J192" s="57"/>
      <c r="L192" s="28"/>
    </row>
    <row r="193" spans="1:12" ht="80.25" customHeight="1">
      <c r="A193" s="26"/>
      <c r="B193" s="74" t="s">
        <v>411</v>
      </c>
      <c r="C193" s="62" t="s">
        <v>102</v>
      </c>
      <c r="D193" s="75">
        <v>0.31044</v>
      </c>
      <c r="E193" s="75"/>
      <c r="F193" s="75">
        <v>0.31044</v>
      </c>
      <c r="G193" s="67"/>
      <c r="H193" s="67">
        <f t="shared" si="18"/>
        <v>0</v>
      </c>
      <c r="I193" s="72">
        <f t="shared" si="19"/>
        <v>100</v>
      </c>
      <c r="J193" s="57"/>
      <c r="L193" s="28"/>
    </row>
    <row r="194" spans="1:12" ht="50.25" customHeight="1">
      <c r="A194" s="26"/>
      <c r="B194" s="74" t="s">
        <v>411</v>
      </c>
      <c r="C194" s="62" t="s">
        <v>222</v>
      </c>
      <c r="D194" s="75">
        <v>38.391</v>
      </c>
      <c r="E194" s="75"/>
      <c r="F194" s="75">
        <v>38.391</v>
      </c>
      <c r="G194" s="67"/>
      <c r="H194" s="67">
        <f t="shared" si="18"/>
        <v>0</v>
      </c>
      <c r="I194" s="72">
        <f t="shared" si="19"/>
        <v>100</v>
      </c>
      <c r="J194" s="57"/>
      <c r="L194" s="28"/>
    </row>
    <row r="195" spans="1:12" ht="32.25" customHeight="1">
      <c r="A195" s="26"/>
      <c r="B195" s="74" t="s">
        <v>413</v>
      </c>
      <c r="C195" s="62" t="s">
        <v>335</v>
      </c>
      <c r="D195" s="75">
        <v>648.48067</v>
      </c>
      <c r="E195" s="75"/>
      <c r="F195" s="75">
        <v>502.17525</v>
      </c>
      <c r="G195" s="67"/>
      <c r="H195" s="67">
        <f t="shared" si="18"/>
        <v>-146.30542000000003</v>
      </c>
      <c r="I195" s="72">
        <f t="shared" si="19"/>
        <v>77.43873845923581</v>
      </c>
      <c r="J195" s="57"/>
      <c r="L195" s="28"/>
    </row>
    <row r="196" spans="1:12" ht="80.25" customHeight="1">
      <c r="A196" s="26"/>
      <c r="B196" s="74" t="s">
        <v>413</v>
      </c>
      <c r="C196" s="62" t="s">
        <v>102</v>
      </c>
      <c r="D196" s="75">
        <f>79.77628+153.972</f>
        <v>233.74828000000002</v>
      </c>
      <c r="E196" s="75"/>
      <c r="F196" s="75">
        <v>79.77628</v>
      </c>
      <c r="G196" s="67"/>
      <c r="H196" s="67">
        <f t="shared" si="18"/>
        <v>-153.97200000000004</v>
      </c>
      <c r="I196" s="72">
        <f t="shared" si="19"/>
        <v>34.12914097164693</v>
      </c>
      <c r="J196" s="57"/>
      <c r="L196" s="28"/>
    </row>
    <row r="197" spans="1:12" ht="49.5" customHeight="1">
      <c r="A197" s="26"/>
      <c r="B197" s="74" t="s">
        <v>413</v>
      </c>
      <c r="C197" s="62" t="s">
        <v>512</v>
      </c>
      <c r="D197" s="75">
        <v>10</v>
      </c>
      <c r="E197" s="75"/>
      <c r="F197" s="75">
        <v>10</v>
      </c>
      <c r="G197" s="67"/>
      <c r="H197" s="67">
        <f t="shared" si="18"/>
        <v>0</v>
      </c>
      <c r="I197" s="72">
        <f t="shared" si="19"/>
        <v>100</v>
      </c>
      <c r="J197" s="57"/>
      <c r="L197" s="28"/>
    </row>
    <row r="198" spans="1:12" ht="20.25" customHeight="1">
      <c r="A198" s="26"/>
      <c r="B198" s="74" t="s">
        <v>430</v>
      </c>
      <c r="C198" s="62" t="s">
        <v>66</v>
      </c>
      <c r="D198" s="75">
        <v>9.98</v>
      </c>
      <c r="E198" s="75"/>
      <c r="F198" s="75">
        <v>9.98</v>
      </c>
      <c r="G198" s="67"/>
      <c r="H198" s="68">
        <f t="shared" si="18"/>
        <v>0</v>
      </c>
      <c r="I198" s="69">
        <f t="shared" si="19"/>
        <v>100</v>
      </c>
      <c r="J198" s="57"/>
      <c r="L198" s="28"/>
    </row>
    <row r="199" spans="1:12" ht="31.5">
      <c r="A199" s="26"/>
      <c r="B199" s="74" t="s">
        <v>431</v>
      </c>
      <c r="C199" s="62" t="s">
        <v>111</v>
      </c>
      <c r="D199" s="75">
        <v>7.04</v>
      </c>
      <c r="E199" s="75"/>
      <c r="F199" s="75">
        <v>7.04</v>
      </c>
      <c r="G199" s="67"/>
      <c r="H199" s="68">
        <f t="shared" si="18"/>
        <v>0</v>
      </c>
      <c r="I199" s="69">
        <f t="shared" si="19"/>
        <v>100</v>
      </c>
      <c r="J199" s="57"/>
      <c r="L199" s="28"/>
    </row>
    <row r="200" spans="1:12" ht="60" customHeight="1">
      <c r="A200" s="26"/>
      <c r="B200" s="65" t="s">
        <v>432</v>
      </c>
      <c r="C200" s="17" t="s">
        <v>336</v>
      </c>
      <c r="D200" s="66">
        <v>13.34</v>
      </c>
      <c r="E200" s="66"/>
      <c r="F200" s="66">
        <v>13.34</v>
      </c>
      <c r="G200" s="67"/>
      <c r="H200" s="68">
        <f t="shared" si="18"/>
        <v>0</v>
      </c>
      <c r="I200" s="69">
        <f t="shared" si="19"/>
        <v>100</v>
      </c>
      <c r="J200" s="57"/>
      <c r="L200" s="28"/>
    </row>
    <row r="201" spans="1:12" ht="60" customHeight="1">
      <c r="A201" s="26"/>
      <c r="B201" s="65" t="s">
        <v>493</v>
      </c>
      <c r="C201" s="17" t="s">
        <v>286</v>
      </c>
      <c r="D201" s="66">
        <v>198</v>
      </c>
      <c r="E201" s="66"/>
      <c r="F201" s="66">
        <v>0</v>
      </c>
      <c r="G201" s="67"/>
      <c r="H201" s="68">
        <f t="shared" si="18"/>
        <v>-198</v>
      </c>
      <c r="I201" s="69">
        <f t="shared" si="19"/>
        <v>0</v>
      </c>
      <c r="J201" s="57"/>
      <c r="L201" s="28"/>
    </row>
    <row r="202" spans="1:12" ht="31.5">
      <c r="A202" s="26"/>
      <c r="B202" s="65" t="s">
        <v>493</v>
      </c>
      <c r="C202" s="17" t="s">
        <v>126</v>
      </c>
      <c r="D202" s="66">
        <v>5.389</v>
      </c>
      <c r="E202" s="66"/>
      <c r="F202" s="66">
        <v>0</v>
      </c>
      <c r="G202" s="67"/>
      <c r="H202" s="68">
        <f t="shared" si="18"/>
        <v>-5.389</v>
      </c>
      <c r="I202" s="69">
        <f t="shared" si="19"/>
        <v>0</v>
      </c>
      <c r="J202" s="57"/>
      <c r="L202" s="28"/>
    </row>
    <row r="203" spans="1:12" ht="15.75">
      <c r="A203" s="26"/>
      <c r="B203" s="74" t="s">
        <v>103</v>
      </c>
      <c r="C203" s="73" t="s">
        <v>333</v>
      </c>
      <c r="D203" s="75">
        <f>D204+D206+D205</f>
        <v>433.77774</v>
      </c>
      <c r="E203" s="75">
        <f>E204+E206+E205</f>
        <v>0</v>
      </c>
      <c r="F203" s="75">
        <f>F204+F206+F205</f>
        <v>206.13756</v>
      </c>
      <c r="G203" s="67"/>
      <c r="H203" s="68">
        <f t="shared" si="18"/>
        <v>-227.64018</v>
      </c>
      <c r="I203" s="69">
        <f t="shared" si="19"/>
        <v>47.521470327177234</v>
      </c>
      <c r="J203" s="57"/>
      <c r="L203" s="28"/>
    </row>
    <row r="204" spans="1:12" ht="47.25">
      <c r="A204" s="26"/>
      <c r="B204" s="74" t="s">
        <v>420</v>
      </c>
      <c r="C204" s="73" t="s">
        <v>106</v>
      </c>
      <c r="D204" s="75">
        <v>286.82149</v>
      </c>
      <c r="E204" s="75"/>
      <c r="F204" s="75">
        <v>63.32149</v>
      </c>
      <c r="G204" s="67"/>
      <c r="H204" s="68">
        <f t="shared" si="18"/>
        <v>-223.5</v>
      </c>
      <c r="I204" s="69">
        <f t="shared" si="19"/>
        <v>22.076968500512287</v>
      </c>
      <c r="J204" s="57"/>
      <c r="L204" s="28"/>
    </row>
    <row r="205" spans="1:12" ht="61.5" customHeight="1">
      <c r="A205" s="26"/>
      <c r="B205" s="74" t="s">
        <v>367</v>
      </c>
      <c r="C205" s="17" t="s">
        <v>86</v>
      </c>
      <c r="D205" s="75">
        <v>10.7174</v>
      </c>
      <c r="E205" s="75"/>
      <c r="F205" s="75">
        <v>6.57722</v>
      </c>
      <c r="G205" s="67"/>
      <c r="H205" s="67">
        <f t="shared" si="18"/>
        <v>-4.14018</v>
      </c>
      <c r="I205" s="72">
        <f t="shared" si="19"/>
        <v>61.36954858454475</v>
      </c>
      <c r="J205" s="57"/>
      <c r="L205" s="28"/>
    </row>
    <row r="206" spans="1:12" ht="78.75">
      <c r="A206" s="26"/>
      <c r="B206" s="74" t="s">
        <v>367</v>
      </c>
      <c r="C206" s="62" t="s">
        <v>102</v>
      </c>
      <c r="D206" s="75">
        <v>136.23885</v>
      </c>
      <c r="E206" s="75"/>
      <c r="F206" s="75">
        <v>136.23885</v>
      </c>
      <c r="G206" s="67"/>
      <c r="H206" s="67">
        <f t="shared" si="18"/>
        <v>0</v>
      </c>
      <c r="I206" s="72">
        <f t="shared" si="19"/>
        <v>100</v>
      </c>
      <c r="J206" s="57"/>
      <c r="L206" s="28"/>
    </row>
    <row r="207" spans="1:12" ht="15.75">
      <c r="A207" s="26"/>
      <c r="B207" s="63" t="s">
        <v>372</v>
      </c>
      <c r="C207" s="73" t="s">
        <v>337</v>
      </c>
      <c r="D207" s="70">
        <f>D208+D209+D210+D212+D213+D214+D215+D216+D217+D218+D220+D221+D211+D219</f>
        <v>6450.40417</v>
      </c>
      <c r="E207" s="70">
        <f>E208+E209+E210+E212+E213+E214+E215+E216+E217+E218+E220+E221+E211+E219</f>
        <v>0</v>
      </c>
      <c r="F207" s="70">
        <f>F208+F209+F210+F212+F213+F214+F215+F216+F217+F218+F220+F221+F211+F219</f>
        <v>4530.92691</v>
      </c>
      <c r="G207" s="70">
        <f>G208+G209+G210+G212+G213+G214+G215+G216+G217+G218+G220+G221+G211</f>
        <v>0</v>
      </c>
      <c r="H207" s="67">
        <f t="shared" si="18"/>
        <v>-1919.4772599999997</v>
      </c>
      <c r="I207" s="72">
        <f t="shared" si="19"/>
        <v>70.24252729887466</v>
      </c>
      <c r="J207" s="57"/>
      <c r="L207" s="28"/>
    </row>
    <row r="208" spans="1:12" ht="63">
      <c r="A208" s="26"/>
      <c r="B208" s="47" t="s">
        <v>374</v>
      </c>
      <c r="C208" s="7" t="s">
        <v>73</v>
      </c>
      <c r="D208" s="60">
        <v>2116.775</v>
      </c>
      <c r="E208" s="13"/>
      <c r="F208" s="4">
        <v>1988.21619</v>
      </c>
      <c r="G208" s="5"/>
      <c r="H208" s="68">
        <f t="shared" si="18"/>
        <v>-128.55881</v>
      </c>
      <c r="I208" s="69">
        <f t="shared" si="19"/>
        <v>93.92666627298603</v>
      </c>
      <c r="J208" s="57"/>
      <c r="L208" s="28"/>
    </row>
    <row r="209" spans="1:12" ht="69" customHeight="1">
      <c r="A209" s="26"/>
      <c r="B209" s="63" t="s">
        <v>374</v>
      </c>
      <c r="C209" s="7" t="s">
        <v>72</v>
      </c>
      <c r="D209" s="70">
        <v>12.57387</v>
      </c>
      <c r="E209" s="13"/>
      <c r="F209" s="5">
        <v>12.57387</v>
      </c>
      <c r="G209" s="5"/>
      <c r="H209" s="67">
        <f t="shared" si="18"/>
        <v>0</v>
      </c>
      <c r="I209" s="72">
        <f t="shared" si="19"/>
        <v>100</v>
      </c>
      <c r="J209" s="57"/>
      <c r="L209" s="28"/>
    </row>
    <row r="210" spans="1:12" ht="78.75">
      <c r="A210" s="26"/>
      <c r="B210" s="63" t="s">
        <v>374</v>
      </c>
      <c r="C210" s="62" t="s">
        <v>102</v>
      </c>
      <c r="D210" s="70">
        <v>467.65572</v>
      </c>
      <c r="E210" s="13"/>
      <c r="F210" s="5">
        <v>467.65572</v>
      </c>
      <c r="G210" s="5"/>
      <c r="H210" s="67">
        <f t="shared" si="18"/>
        <v>0</v>
      </c>
      <c r="I210" s="72">
        <f t="shared" si="19"/>
        <v>100</v>
      </c>
      <c r="J210" s="57"/>
      <c r="L210" s="28"/>
    </row>
    <row r="211" spans="1:12" ht="47.25">
      <c r="A211" s="26"/>
      <c r="B211" s="63" t="s">
        <v>374</v>
      </c>
      <c r="C211" s="62" t="s">
        <v>287</v>
      </c>
      <c r="D211" s="70">
        <v>97</v>
      </c>
      <c r="E211" s="13"/>
      <c r="F211" s="5">
        <v>0</v>
      </c>
      <c r="G211" s="5"/>
      <c r="H211" s="67">
        <f t="shared" si="18"/>
        <v>-97</v>
      </c>
      <c r="I211" s="72">
        <f t="shared" si="19"/>
        <v>0</v>
      </c>
      <c r="J211" s="57"/>
      <c r="L211" s="28"/>
    </row>
    <row r="212" spans="1:12" ht="47.25">
      <c r="A212" s="26"/>
      <c r="B212" s="63" t="s">
        <v>59</v>
      </c>
      <c r="C212" s="54" t="s">
        <v>96</v>
      </c>
      <c r="D212" s="70">
        <v>420.69884</v>
      </c>
      <c r="E212" s="13"/>
      <c r="F212" s="5">
        <v>106.9952</v>
      </c>
      <c r="G212" s="5"/>
      <c r="H212" s="67">
        <f t="shared" si="18"/>
        <v>-313.70364</v>
      </c>
      <c r="I212" s="72">
        <f t="shared" si="19"/>
        <v>25.43272997852811</v>
      </c>
      <c r="J212" s="57"/>
      <c r="L212" s="28"/>
    </row>
    <row r="213" spans="1:12" ht="47.25">
      <c r="A213" s="26"/>
      <c r="B213" s="63" t="s">
        <v>59</v>
      </c>
      <c r="C213" s="54" t="s">
        <v>110</v>
      </c>
      <c r="D213" s="70">
        <v>194.9</v>
      </c>
      <c r="E213" s="13"/>
      <c r="F213" s="5">
        <v>285.31918</v>
      </c>
      <c r="G213" s="5"/>
      <c r="H213" s="67">
        <f t="shared" si="18"/>
        <v>90.41918000000001</v>
      </c>
      <c r="I213" s="72">
        <f t="shared" si="19"/>
        <v>146.39260133401746</v>
      </c>
      <c r="J213" s="57"/>
      <c r="L213" s="28"/>
    </row>
    <row r="214" spans="1:12" ht="78.75">
      <c r="A214" s="26"/>
      <c r="B214" s="63" t="s">
        <v>59</v>
      </c>
      <c r="C214" s="62" t="s">
        <v>102</v>
      </c>
      <c r="D214" s="70">
        <v>424.19606</v>
      </c>
      <c r="E214" s="13"/>
      <c r="F214" s="5">
        <v>424.19606</v>
      </c>
      <c r="G214" s="5"/>
      <c r="H214" s="67">
        <f t="shared" si="18"/>
        <v>0</v>
      </c>
      <c r="I214" s="72">
        <f t="shared" si="19"/>
        <v>100</v>
      </c>
      <c r="J214" s="57"/>
      <c r="L214" s="28"/>
    </row>
    <row r="215" spans="1:12" ht="70.5" customHeight="1">
      <c r="A215" s="26"/>
      <c r="B215" s="47" t="s">
        <v>35</v>
      </c>
      <c r="C215" s="54" t="s">
        <v>74</v>
      </c>
      <c r="D215" s="12">
        <v>869.86</v>
      </c>
      <c r="E215" s="13"/>
      <c r="F215" s="4">
        <v>365.3524</v>
      </c>
      <c r="G215" s="5"/>
      <c r="H215" s="68">
        <f t="shared" si="18"/>
        <v>-504.5076</v>
      </c>
      <c r="I215" s="69">
        <f t="shared" si="19"/>
        <v>42.001287563515966</v>
      </c>
      <c r="J215" s="57"/>
      <c r="L215" s="28"/>
    </row>
    <row r="216" spans="1:12" ht="47.25" customHeight="1" hidden="1">
      <c r="A216" s="26"/>
      <c r="B216" s="47" t="s">
        <v>35</v>
      </c>
      <c r="C216" s="54" t="s">
        <v>107</v>
      </c>
      <c r="D216" s="12">
        <v>0</v>
      </c>
      <c r="E216" s="13"/>
      <c r="F216" s="4"/>
      <c r="G216" s="5"/>
      <c r="H216" s="68">
        <f t="shared" si="18"/>
        <v>0</v>
      </c>
      <c r="I216" s="69" t="e">
        <f t="shared" si="19"/>
        <v>#DIV/0!</v>
      </c>
      <c r="J216" s="57"/>
      <c r="L216" s="28"/>
    </row>
    <row r="217" spans="1:12" ht="47.25">
      <c r="A217" s="26"/>
      <c r="B217" s="47" t="s">
        <v>376</v>
      </c>
      <c r="C217" s="7" t="s">
        <v>77</v>
      </c>
      <c r="D217" s="12">
        <v>270.915</v>
      </c>
      <c r="E217" s="13"/>
      <c r="F217" s="4">
        <v>95.73918</v>
      </c>
      <c r="G217" s="5"/>
      <c r="H217" s="68">
        <f t="shared" si="18"/>
        <v>-175.17582000000002</v>
      </c>
      <c r="I217" s="69">
        <f t="shared" si="19"/>
        <v>35.339194950445716</v>
      </c>
      <c r="J217" s="57"/>
      <c r="L217" s="28"/>
    </row>
    <row r="218" spans="1:12" ht="78.75">
      <c r="A218" s="26"/>
      <c r="B218" s="63" t="s">
        <v>376</v>
      </c>
      <c r="C218" s="62" t="s">
        <v>102</v>
      </c>
      <c r="D218" s="70">
        <f>129.00614+197.81</f>
        <v>326.81614</v>
      </c>
      <c r="E218" s="13"/>
      <c r="F218" s="5">
        <v>283.2156</v>
      </c>
      <c r="G218" s="5"/>
      <c r="H218" s="67">
        <f t="shared" si="18"/>
        <v>-43.600540000000024</v>
      </c>
      <c r="I218" s="72">
        <f t="shared" si="19"/>
        <v>86.65900037862266</v>
      </c>
      <c r="J218" s="57"/>
      <c r="L218" s="28"/>
    </row>
    <row r="219" spans="1:12" ht="47.25">
      <c r="A219" s="26"/>
      <c r="B219" s="63" t="s">
        <v>376</v>
      </c>
      <c r="C219" s="62" t="s">
        <v>172</v>
      </c>
      <c r="D219" s="70">
        <v>247.35</v>
      </c>
      <c r="E219" s="13"/>
      <c r="F219" s="5">
        <v>0</v>
      </c>
      <c r="G219" s="5"/>
      <c r="H219" s="67">
        <f t="shared" si="18"/>
        <v>-247.35</v>
      </c>
      <c r="I219" s="72">
        <f t="shared" si="19"/>
        <v>0</v>
      </c>
      <c r="J219" s="57"/>
      <c r="L219" s="28"/>
    </row>
    <row r="220" spans="1:12" ht="78.75">
      <c r="A220" s="26"/>
      <c r="B220" s="63" t="s">
        <v>43</v>
      </c>
      <c r="C220" s="54" t="s">
        <v>104</v>
      </c>
      <c r="D220" s="70">
        <v>50.56254</v>
      </c>
      <c r="E220" s="13"/>
      <c r="F220" s="5">
        <v>50.56254</v>
      </c>
      <c r="G220" s="5"/>
      <c r="H220" s="67">
        <f aca="true" t="shared" si="20" ref="H220:H251">F220-D220</f>
        <v>0</v>
      </c>
      <c r="I220" s="72">
        <f aca="true" t="shared" si="21" ref="I220:I251">F220/D220*100</f>
        <v>100</v>
      </c>
      <c r="J220" s="57"/>
      <c r="L220" s="28"/>
    </row>
    <row r="221" spans="1:12" ht="63">
      <c r="A221" s="26"/>
      <c r="B221" s="63" t="s">
        <v>112</v>
      </c>
      <c r="C221" s="54" t="s">
        <v>113</v>
      </c>
      <c r="D221" s="70">
        <v>951.101</v>
      </c>
      <c r="E221" s="13"/>
      <c r="F221" s="5">
        <v>451.10097</v>
      </c>
      <c r="G221" s="5"/>
      <c r="H221" s="67">
        <f t="shared" si="20"/>
        <v>-500.00003</v>
      </c>
      <c r="I221" s="72">
        <f t="shared" si="21"/>
        <v>47.42934451756438</v>
      </c>
      <c r="J221" s="57"/>
      <c r="L221" s="28"/>
    </row>
    <row r="222" spans="1:12" ht="31.5" customHeight="1">
      <c r="A222" s="21" t="s">
        <v>383</v>
      </c>
      <c r="B222" s="71" t="s">
        <v>390</v>
      </c>
      <c r="C222" s="62" t="s">
        <v>294</v>
      </c>
      <c r="D222" s="70">
        <f>D223+D224+D227+D226+D225</f>
        <v>322.815</v>
      </c>
      <c r="E222" s="70">
        <f>E223+E224+E227+E226+E225</f>
        <v>0</v>
      </c>
      <c r="F222" s="70">
        <f>F223+F224+F227+F226+F225</f>
        <v>115.569</v>
      </c>
      <c r="G222" s="5" t="e">
        <f>F222-#REF!</f>
        <v>#REF!</v>
      </c>
      <c r="H222" s="67">
        <f t="shared" si="20"/>
        <v>-207.24599999999998</v>
      </c>
      <c r="I222" s="72">
        <f t="shared" si="21"/>
        <v>35.80038102318666</v>
      </c>
      <c r="J222" s="57"/>
      <c r="L222" s="28"/>
    </row>
    <row r="223" spans="1:12" ht="20.25" customHeight="1">
      <c r="A223" s="16" t="s">
        <v>398</v>
      </c>
      <c r="B223" s="47" t="s">
        <v>503</v>
      </c>
      <c r="C223" s="23" t="s">
        <v>295</v>
      </c>
      <c r="D223" s="12">
        <v>44.7</v>
      </c>
      <c r="E223" s="13"/>
      <c r="F223" s="4">
        <v>14.7</v>
      </c>
      <c r="G223" s="5"/>
      <c r="H223" s="68">
        <f t="shared" si="20"/>
        <v>-30.000000000000004</v>
      </c>
      <c r="I223" s="69">
        <f t="shared" si="21"/>
        <v>32.88590604026845</v>
      </c>
      <c r="J223" s="57"/>
      <c r="L223" s="28"/>
    </row>
    <row r="224" spans="1:12" ht="17.25" customHeight="1">
      <c r="A224" s="16" t="s">
        <v>414</v>
      </c>
      <c r="B224" s="47" t="s">
        <v>504</v>
      </c>
      <c r="C224" s="23" t="s">
        <v>296</v>
      </c>
      <c r="D224" s="12">
        <v>11.369</v>
      </c>
      <c r="E224" s="13"/>
      <c r="F224" s="4">
        <v>6.369</v>
      </c>
      <c r="G224" s="5"/>
      <c r="H224" s="68">
        <f t="shared" si="20"/>
        <v>-5</v>
      </c>
      <c r="I224" s="69">
        <f t="shared" si="21"/>
        <v>56.0207582021286</v>
      </c>
      <c r="J224" s="57"/>
      <c r="L224" s="28"/>
    </row>
    <row r="225" spans="1:12" ht="36" customHeight="1">
      <c r="A225" s="16"/>
      <c r="B225" s="47" t="s">
        <v>505</v>
      </c>
      <c r="C225" s="23" t="s">
        <v>244</v>
      </c>
      <c r="D225" s="12">
        <v>215.1</v>
      </c>
      <c r="E225" s="13"/>
      <c r="F225" s="4">
        <v>85.854</v>
      </c>
      <c r="G225" s="5"/>
      <c r="H225" s="68">
        <f t="shared" si="20"/>
        <v>-129.24599999999998</v>
      </c>
      <c r="I225" s="69">
        <f t="shared" si="21"/>
        <v>39.91352859135286</v>
      </c>
      <c r="J225" s="57"/>
      <c r="L225" s="28"/>
    </row>
    <row r="226" spans="1:12" ht="56.25" customHeight="1">
      <c r="A226" s="16"/>
      <c r="B226" s="47" t="s">
        <v>483</v>
      </c>
      <c r="C226" s="23" t="s">
        <v>297</v>
      </c>
      <c r="D226" s="12">
        <v>5</v>
      </c>
      <c r="E226" s="13"/>
      <c r="F226" s="4">
        <v>5</v>
      </c>
      <c r="G226" s="5"/>
      <c r="H226" s="68">
        <f t="shared" si="20"/>
        <v>0</v>
      </c>
      <c r="I226" s="69">
        <f t="shared" si="21"/>
        <v>100</v>
      </c>
      <c r="J226" s="57"/>
      <c r="L226" s="28"/>
    </row>
    <row r="227" spans="1:12" ht="31.5" customHeight="1">
      <c r="A227" s="16" t="s">
        <v>414</v>
      </c>
      <c r="B227" s="47" t="s">
        <v>483</v>
      </c>
      <c r="C227" s="23" t="s">
        <v>298</v>
      </c>
      <c r="D227" s="12">
        <v>46.646</v>
      </c>
      <c r="E227" s="13"/>
      <c r="F227" s="4">
        <v>3.646</v>
      </c>
      <c r="G227" s="5"/>
      <c r="H227" s="68">
        <f t="shared" si="20"/>
        <v>-43</v>
      </c>
      <c r="I227" s="69">
        <f t="shared" si="21"/>
        <v>7.816318655404536</v>
      </c>
      <c r="J227" s="57"/>
      <c r="L227" s="28"/>
    </row>
    <row r="228" spans="1:12" ht="15.75">
      <c r="A228" s="16"/>
      <c r="B228" s="63" t="s">
        <v>379</v>
      </c>
      <c r="C228" s="54" t="s">
        <v>299</v>
      </c>
      <c r="D228" s="70">
        <f>D229+D230</f>
        <v>98.343</v>
      </c>
      <c r="E228" s="70">
        <f>E229+E230</f>
        <v>0</v>
      </c>
      <c r="F228" s="70">
        <f>F229+F230</f>
        <v>88.86932</v>
      </c>
      <c r="G228" s="70">
        <f>G229+G230</f>
        <v>0</v>
      </c>
      <c r="H228" s="67">
        <f t="shared" si="20"/>
        <v>-9.473680000000002</v>
      </c>
      <c r="I228" s="72">
        <f t="shared" si="21"/>
        <v>90.3666961552932</v>
      </c>
      <c r="J228" s="57"/>
      <c r="L228" s="28"/>
    </row>
    <row r="229" spans="1:12" ht="47.25">
      <c r="A229" s="16"/>
      <c r="B229" s="63" t="s">
        <v>380</v>
      </c>
      <c r="C229" s="85" t="s">
        <v>300</v>
      </c>
      <c r="D229" s="70">
        <v>5.625</v>
      </c>
      <c r="E229" s="13"/>
      <c r="F229" s="5">
        <v>0</v>
      </c>
      <c r="G229" s="5"/>
      <c r="H229" s="67">
        <f t="shared" si="20"/>
        <v>-5.625</v>
      </c>
      <c r="I229" s="72">
        <f t="shared" si="21"/>
        <v>0</v>
      </c>
      <c r="J229" s="57"/>
      <c r="L229" s="28"/>
    </row>
    <row r="230" spans="1:12" ht="81.75" customHeight="1">
      <c r="A230" s="16"/>
      <c r="B230" s="63" t="s">
        <v>380</v>
      </c>
      <c r="C230" s="62" t="s">
        <v>102</v>
      </c>
      <c r="D230" s="70">
        <v>92.718</v>
      </c>
      <c r="E230" s="13"/>
      <c r="F230" s="5">
        <v>88.86932</v>
      </c>
      <c r="G230" s="5"/>
      <c r="H230" s="67">
        <f t="shared" si="20"/>
        <v>-3.8486800000000017</v>
      </c>
      <c r="I230" s="72">
        <f t="shared" si="21"/>
        <v>95.84904764986302</v>
      </c>
      <c r="J230" s="57"/>
      <c r="L230" s="28"/>
    </row>
    <row r="231" spans="1:12" ht="15.75">
      <c r="A231" s="16"/>
      <c r="B231" s="63" t="s">
        <v>220</v>
      </c>
      <c r="C231" s="54" t="s">
        <v>301</v>
      </c>
      <c r="D231" s="6">
        <f>D232+D233+D236+D234+D235</f>
        <v>5602.9938600000005</v>
      </c>
      <c r="E231" s="6">
        <f>E232+E233+E236+E234+E235</f>
        <v>0</v>
      </c>
      <c r="F231" s="6">
        <f>F232+F233+F236+F234+F235</f>
        <v>2251.5542800000003</v>
      </c>
      <c r="G231" s="5">
        <f>F231-L223</f>
        <v>2251.5542800000003</v>
      </c>
      <c r="H231" s="67">
        <f t="shared" si="20"/>
        <v>-3351.43958</v>
      </c>
      <c r="I231" s="72">
        <f t="shared" si="21"/>
        <v>40.18484289397383</v>
      </c>
      <c r="J231" s="57"/>
      <c r="L231" s="28"/>
    </row>
    <row r="232" spans="1:12" ht="57.75" customHeight="1">
      <c r="A232" s="16"/>
      <c r="B232" s="63" t="s">
        <v>480</v>
      </c>
      <c r="C232" s="54" t="s">
        <v>78</v>
      </c>
      <c r="D232" s="6">
        <v>1094.34386</v>
      </c>
      <c r="E232" s="6"/>
      <c r="F232" s="5">
        <f>550.38315+148.214</f>
        <v>698.59715</v>
      </c>
      <c r="G232" s="5"/>
      <c r="H232" s="67">
        <f t="shared" si="20"/>
        <v>-395.7467099999999</v>
      </c>
      <c r="I232" s="72">
        <f t="shared" si="21"/>
        <v>63.83707859429121</v>
      </c>
      <c r="J232" s="57"/>
      <c r="L232" s="28"/>
    </row>
    <row r="233" spans="1:12" ht="53.25" customHeight="1">
      <c r="A233" s="16"/>
      <c r="B233" s="63" t="s">
        <v>480</v>
      </c>
      <c r="C233" s="54" t="s">
        <v>79</v>
      </c>
      <c r="D233" s="6">
        <v>444.35</v>
      </c>
      <c r="E233" s="6"/>
      <c r="F233" s="5">
        <f>319.669+124.24813</f>
        <v>443.91713</v>
      </c>
      <c r="G233" s="5"/>
      <c r="H233" s="67">
        <f t="shared" si="20"/>
        <v>-0.4328700000000367</v>
      </c>
      <c r="I233" s="72">
        <f t="shared" si="21"/>
        <v>99.90258354900415</v>
      </c>
      <c r="J233" s="57"/>
      <c r="L233" s="28"/>
    </row>
    <row r="234" spans="1:12" ht="84.75" customHeight="1">
      <c r="A234" s="16"/>
      <c r="B234" s="63" t="s">
        <v>480</v>
      </c>
      <c r="C234" s="62" t="s">
        <v>102</v>
      </c>
      <c r="D234" s="6">
        <v>4000.3</v>
      </c>
      <c r="E234" s="6"/>
      <c r="F234" s="5">
        <v>1109.04</v>
      </c>
      <c r="G234" s="5"/>
      <c r="H234" s="67">
        <f t="shared" si="20"/>
        <v>-2891.26</v>
      </c>
      <c r="I234" s="72">
        <f t="shared" si="21"/>
        <v>27.72392070594705</v>
      </c>
      <c r="J234" s="57"/>
      <c r="L234" s="28"/>
    </row>
    <row r="235" spans="1:12" ht="47.25">
      <c r="A235" s="16"/>
      <c r="B235" s="63" t="s">
        <v>480</v>
      </c>
      <c r="C235" s="62" t="s">
        <v>172</v>
      </c>
      <c r="D235" s="6">
        <v>64</v>
      </c>
      <c r="E235" s="6"/>
      <c r="F235" s="5">
        <v>0</v>
      </c>
      <c r="G235" s="5"/>
      <c r="H235" s="67">
        <f t="shared" si="20"/>
        <v>-64</v>
      </c>
      <c r="I235" s="72">
        <f t="shared" si="21"/>
        <v>0</v>
      </c>
      <c r="J235" s="57"/>
      <c r="L235" s="28"/>
    </row>
    <row r="236" spans="1:12" ht="60" customHeight="1" hidden="1">
      <c r="A236" s="16"/>
      <c r="B236" s="63" t="s">
        <v>245</v>
      </c>
      <c r="C236" s="54" t="s">
        <v>78</v>
      </c>
      <c r="D236" s="6">
        <v>0</v>
      </c>
      <c r="E236" s="6"/>
      <c r="F236" s="5">
        <v>0</v>
      </c>
      <c r="G236" s="5"/>
      <c r="H236" s="67">
        <f t="shared" si="20"/>
        <v>0</v>
      </c>
      <c r="I236" s="72" t="e">
        <f t="shared" si="21"/>
        <v>#DIV/0!</v>
      </c>
      <c r="J236" s="57"/>
      <c r="L236" s="28"/>
    </row>
    <row r="237" spans="1:12" ht="47.25">
      <c r="A237" s="16"/>
      <c r="B237" s="63" t="s">
        <v>389</v>
      </c>
      <c r="C237" s="54" t="s">
        <v>80</v>
      </c>
      <c r="D237" s="6">
        <f>D238+D239+D240</f>
        <v>2607.8357</v>
      </c>
      <c r="E237" s="6">
        <f>E238+E239+E240</f>
        <v>106</v>
      </c>
      <c r="F237" s="6">
        <f>F238+F239+F240</f>
        <v>1163.75502</v>
      </c>
      <c r="G237" s="5"/>
      <c r="H237" s="67">
        <f t="shared" si="20"/>
        <v>-1444.08068</v>
      </c>
      <c r="I237" s="72">
        <f t="shared" si="21"/>
        <v>44.62531976228411</v>
      </c>
      <c r="J237" s="57"/>
      <c r="L237" s="28"/>
    </row>
    <row r="238" spans="1:12" ht="54.75" customHeight="1">
      <c r="A238" s="16"/>
      <c r="B238" s="63" t="s">
        <v>389</v>
      </c>
      <c r="C238" s="54" t="s">
        <v>464</v>
      </c>
      <c r="D238" s="6">
        <v>1676.428</v>
      </c>
      <c r="E238" s="6"/>
      <c r="F238" s="5">
        <v>667.38212</v>
      </c>
      <c r="G238" s="5"/>
      <c r="H238" s="67">
        <f t="shared" si="20"/>
        <v>-1009.0458800000001</v>
      </c>
      <c r="I238" s="72">
        <f t="shared" si="21"/>
        <v>39.809769342912425</v>
      </c>
      <c r="J238" s="57"/>
      <c r="L238" s="28"/>
    </row>
    <row r="239" spans="1:12" ht="47.25">
      <c r="A239" s="16"/>
      <c r="B239" s="63" t="s">
        <v>389</v>
      </c>
      <c r="C239" s="54" t="s">
        <v>465</v>
      </c>
      <c r="D239" s="6">
        <v>693.454</v>
      </c>
      <c r="E239" s="6"/>
      <c r="F239" s="5">
        <v>289.85087</v>
      </c>
      <c r="G239" s="5"/>
      <c r="H239" s="67">
        <f t="shared" si="20"/>
        <v>-403.60312999999996</v>
      </c>
      <c r="I239" s="72">
        <f t="shared" si="21"/>
        <v>41.79813945842118</v>
      </c>
      <c r="J239" s="57"/>
      <c r="L239" s="28"/>
    </row>
    <row r="240" spans="1:12" ht="71.25" customHeight="1">
      <c r="A240" s="16"/>
      <c r="B240" s="63" t="s">
        <v>389</v>
      </c>
      <c r="C240" s="54" t="s">
        <v>55</v>
      </c>
      <c r="D240" s="6">
        <v>237.9537</v>
      </c>
      <c r="E240" s="6">
        <v>106</v>
      </c>
      <c r="F240" s="5">
        <v>206.52203</v>
      </c>
      <c r="G240" s="5" t="e">
        <f>F240-#REF!</f>
        <v>#REF!</v>
      </c>
      <c r="H240" s="67">
        <f t="shared" si="20"/>
        <v>-31.431669999999997</v>
      </c>
      <c r="I240" s="72">
        <f t="shared" si="21"/>
        <v>86.79084628648347</v>
      </c>
      <c r="J240" s="57"/>
      <c r="L240" s="28"/>
    </row>
    <row r="241" spans="1:12" ht="31.5">
      <c r="A241" s="16"/>
      <c r="B241" s="63" t="s">
        <v>63</v>
      </c>
      <c r="C241" s="62" t="s">
        <v>237</v>
      </c>
      <c r="D241" s="6">
        <f>D242+D243+D244</f>
        <v>569.23947</v>
      </c>
      <c r="E241" s="6">
        <f>E242+E243+E244</f>
        <v>0</v>
      </c>
      <c r="F241" s="6">
        <f>F242+F243+F244</f>
        <v>498.24347</v>
      </c>
      <c r="G241" s="5"/>
      <c r="H241" s="67">
        <f t="shared" si="20"/>
        <v>-70.99599999999998</v>
      </c>
      <c r="I241" s="72">
        <f t="shared" si="21"/>
        <v>87.52792036715233</v>
      </c>
      <c r="J241" s="57"/>
      <c r="L241" s="28"/>
    </row>
    <row r="242" spans="1:12" ht="88.5" customHeight="1">
      <c r="A242" s="16"/>
      <c r="B242" s="47" t="s">
        <v>494</v>
      </c>
      <c r="C242" s="7" t="s">
        <v>87</v>
      </c>
      <c r="D242" s="1">
        <v>199.07</v>
      </c>
      <c r="E242" s="6"/>
      <c r="F242" s="4">
        <v>129.47</v>
      </c>
      <c r="G242" s="5"/>
      <c r="H242" s="68">
        <f t="shared" si="20"/>
        <v>-69.6</v>
      </c>
      <c r="I242" s="69">
        <f t="shared" si="21"/>
        <v>65.0374240217009</v>
      </c>
      <c r="J242" s="57"/>
      <c r="L242" s="28"/>
    </row>
    <row r="243" spans="1:12" ht="47.25" hidden="1">
      <c r="A243" s="16"/>
      <c r="B243" s="47" t="s">
        <v>494</v>
      </c>
      <c r="C243" s="62" t="s">
        <v>88</v>
      </c>
      <c r="D243" s="1">
        <v>0</v>
      </c>
      <c r="E243" s="6"/>
      <c r="F243" s="4"/>
      <c r="G243" s="5"/>
      <c r="H243" s="68">
        <f t="shared" si="20"/>
        <v>0</v>
      </c>
      <c r="I243" s="69" t="e">
        <f t="shared" si="21"/>
        <v>#DIV/0!</v>
      </c>
      <c r="J243" s="57"/>
      <c r="L243" s="28"/>
    </row>
    <row r="244" spans="1:12" ht="47.25">
      <c r="A244" s="16"/>
      <c r="B244" s="47" t="s">
        <v>494</v>
      </c>
      <c r="C244" s="64" t="s">
        <v>92</v>
      </c>
      <c r="D244" s="1">
        <v>370.16947</v>
      </c>
      <c r="E244" s="6"/>
      <c r="F244" s="4">
        <v>368.77347</v>
      </c>
      <c r="G244" s="5"/>
      <c r="H244" s="68">
        <f t="shared" si="20"/>
        <v>-1.396000000000015</v>
      </c>
      <c r="I244" s="69">
        <f t="shared" si="21"/>
        <v>99.62287543594559</v>
      </c>
      <c r="J244" s="57"/>
      <c r="L244" s="28"/>
    </row>
    <row r="245" spans="1:12" ht="31.5">
      <c r="A245" s="16"/>
      <c r="B245" s="71" t="s">
        <v>522</v>
      </c>
      <c r="C245" s="54" t="s">
        <v>302</v>
      </c>
      <c r="D245" s="6">
        <f>D246+D247</f>
        <v>10.8</v>
      </c>
      <c r="E245" s="6">
        <f>E246+E247</f>
        <v>0</v>
      </c>
      <c r="F245" s="6">
        <f>F246+F247</f>
        <v>0</v>
      </c>
      <c r="G245" s="5"/>
      <c r="H245" s="67">
        <f t="shared" si="20"/>
        <v>-10.8</v>
      </c>
      <c r="I245" s="72">
        <f t="shared" si="21"/>
        <v>0</v>
      </c>
      <c r="J245" s="57"/>
      <c r="L245" s="28"/>
    </row>
    <row r="246" spans="1:12" ht="69" customHeight="1">
      <c r="A246" s="16"/>
      <c r="B246" s="71" t="s">
        <v>402</v>
      </c>
      <c r="C246" s="54" t="s">
        <v>304</v>
      </c>
      <c r="D246" s="6">
        <v>8</v>
      </c>
      <c r="E246" s="6"/>
      <c r="F246" s="6">
        <v>0</v>
      </c>
      <c r="G246" s="5"/>
      <c r="H246" s="67">
        <f t="shared" si="20"/>
        <v>-8</v>
      </c>
      <c r="I246" s="72">
        <f t="shared" si="21"/>
        <v>0</v>
      </c>
      <c r="J246" s="57"/>
      <c r="L246" s="28"/>
    </row>
    <row r="247" spans="1:12" ht="31.5">
      <c r="A247" s="16"/>
      <c r="B247" s="71" t="s">
        <v>394</v>
      </c>
      <c r="C247" s="54" t="s">
        <v>228</v>
      </c>
      <c r="D247" s="6">
        <v>2.8</v>
      </c>
      <c r="E247" s="6"/>
      <c r="F247" s="6">
        <v>0</v>
      </c>
      <c r="G247" s="5"/>
      <c r="H247" s="67">
        <f t="shared" si="20"/>
        <v>-2.8</v>
      </c>
      <c r="I247" s="72">
        <f t="shared" si="21"/>
        <v>0</v>
      </c>
      <c r="J247" s="57"/>
      <c r="L247" s="28"/>
    </row>
    <row r="248" spans="1:12" ht="31.5">
      <c r="A248" s="16"/>
      <c r="B248" s="71" t="s">
        <v>90</v>
      </c>
      <c r="C248" s="54" t="s">
        <v>305</v>
      </c>
      <c r="D248" s="6">
        <f>D249+D250</f>
        <v>254.98187</v>
      </c>
      <c r="E248" s="6">
        <f>E249+E250</f>
        <v>10</v>
      </c>
      <c r="F248" s="6">
        <f>F249+F250</f>
        <v>254.84067</v>
      </c>
      <c r="G248" s="5"/>
      <c r="H248" s="67">
        <f t="shared" si="20"/>
        <v>-0.14119999999999777</v>
      </c>
      <c r="I248" s="72">
        <f t="shared" si="21"/>
        <v>99.9446235138208</v>
      </c>
      <c r="J248" s="57"/>
      <c r="L248" s="28"/>
    </row>
    <row r="249" spans="1:12" ht="69.75" customHeight="1">
      <c r="A249" s="16"/>
      <c r="B249" s="48" t="s">
        <v>497</v>
      </c>
      <c r="C249" s="7" t="s">
        <v>56</v>
      </c>
      <c r="D249" s="1">
        <v>254.98187</v>
      </c>
      <c r="E249" s="6">
        <v>10</v>
      </c>
      <c r="F249" s="1">
        <v>254.84067</v>
      </c>
      <c r="G249" s="5" t="e">
        <f>F249-#REF!</f>
        <v>#REF!</v>
      </c>
      <c r="H249" s="68">
        <f t="shared" si="20"/>
        <v>-0.14119999999999777</v>
      </c>
      <c r="I249" s="69">
        <f t="shared" si="21"/>
        <v>99.9446235138208</v>
      </c>
      <c r="J249" s="57"/>
      <c r="L249" s="28"/>
    </row>
    <row r="250" spans="1:12" ht="63" hidden="1">
      <c r="A250" s="16"/>
      <c r="B250" s="48" t="s">
        <v>89</v>
      </c>
      <c r="C250" s="7" t="s">
        <v>56</v>
      </c>
      <c r="D250" s="1">
        <v>0</v>
      </c>
      <c r="E250" s="6"/>
      <c r="F250" s="1"/>
      <c r="G250" s="5"/>
      <c r="H250" s="68">
        <f t="shared" si="20"/>
        <v>0</v>
      </c>
      <c r="I250" s="69" t="e">
        <f t="shared" si="21"/>
        <v>#DIV/0!</v>
      </c>
      <c r="J250" s="57"/>
      <c r="L250" s="28"/>
    </row>
    <row r="251" spans="1:12" ht="15.75">
      <c r="A251" s="16"/>
      <c r="B251" s="71" t="s">
        <v>9</v>
      </c>
      <c r="C251" s="54" t="s">
        <v>306</v>
      </c>
      <c r="D251" s="6">
        <f>D252+D256+D253+D255+D254</f>
        <v>238.90541</v>
      </c>
      <c r="E251" s="6">
        <f>E252+E256+E253+E255+E254</f>
        <v>0</v>
      </c>
      <c r="F251" s="6">
        <f>F252+F256+F253+F255+F254</f>
        <v>212.24041</v>
      </c>
      <c r="G251" s="5"/>
      <c r="H251" s="67">
        <f t="shared" si="20"/>
        <v>-26.664999999999992</v>
      </c>
      <c r="I251" s="72">
        <f t="shared" si="21"/>
        <v>88.83867887294808</v>
      </c>
      <c r="J251" s="57"/>
      <c r="L251" s="28"/>
    </row>
    <row r="252" spans="1:12" ht="47.25">
      <c r="A252" s="16"/>
      <c r="B252" s="48" t="s">
        <v>9</v>
      </c>
      <c r="C252" s="7" t="s">
        <v>314</v>
      </c>
      <c r="D252" s="1">
        <v>130.05701</v>
      </c>
      <c r="E252" s="6"/>
      <c r="F252" s="1">
        <v>130.05701</v>
      </c>
      <c r="G252" s="5"/>
      <c r="H252" s="68">
        <f aca="true" t="shared" si="22" ref="H252:H283">F252-D252</f>
        <v>0</v>
      </c>
      <c r="I252" s="69">
        <f aca="true" t="shared" si="23" ref="I252:I283">F252/D252*100</f>
        <v>100</v>
      </c>
      <c r="J252" s="57"/>
      <c r="L252" s="28"/>
    </row>
    <row r="253" spans="1:12" ht="31.5">
      <c r="A253" s="16"/>
      <c r="B253" s="48" t="s">
        <v>9</v>
      </c>
      <c r="C253" s="7" t="s">
        <v>315</v>
      </c>
      <c r="D253" s="1">
        <v>11.9484</v>
      </c>
      <c r="E253" s="6"/>
      <c r="F253" s="1">
        <v>11.9484</v>
      </c>
      <c r="G253" s="5"/>
      <c r="H253" s="68">
        <f t="shared" si="22"/>
        <v>0</v>
      </c>
      <c r="I253" s="69">
        <f t="shared" si="23"/>
        <v>100</v>
      </c>
      <c r="J253" s="57"/>
      <c r="L253" s="28"/>
    </row>
    <row r="254" spans="1:12" ht="31.5">
      <c r="A254" s="16"/>
      <c r="B254" s="48" t="s">
        <v>9</v>
      </c>
      <c r="C254" s="7" t="s">
        <v>229</v>
      </c>
      <c r="D254" s="1">
        <v>32.9</v>
      </c>
      <c r="E254" s="6"/>
      <c r="F254" s="1">
        <v>32.9</v>
      </c>
      <c r="G254" s="5"/>
      <c r="H254" s="68">
        <f t="shared" si="22"/>
        <v>0</v>
      </c>
      <c r="I254" s="69">
        <f t="shared" si="23"/>
        <v>100</v>
      </c>
      <c r="J254" s="57"/>
      <c r="L254" s="28"/>
    </row>
    <row r="255" spans="1:12" ht="31.5">
      <c r="A255" s="16"/>
      <c r="B255" s="48" t="s">
        <v>9</v>
      </c>
      <c r="C255" s="7" t="s">
        <v>316</v>
      </c>
      <c r="D255" s="1">
        <v>64</v>
      </c>
      <c r="E255" s="6"/>
      <c r="F255" s="1">
        <v>37.335</v>
      </c>
      <c r="G255" s="5"/>
      <c r="H255" s="68">
        <f t="shared" si="22"/>
        <v>-26.665</v>
      </c>
      <c r="I255" s="69">
        <f t="shared" si="23"/>
        <v>58.3359375</v>
      </c>
      <c r="J255" s="57"/>
      <c r="L255" s="28"/>
    </row>
    <row r="256" spans="1:12" ht="31.5" hidden="1">
      <c r="A256" s="16"/>
      <c r="B256" s="48" t="s">
        <v>9</v>
      </c>
      <c r="C256" s="7" t="s">
        <v>317</v>
      </c>
      <c r="D256" s="1"/>
      <c r="E256" s="6"/>
      <c r="F256" s="1"/>
      <c r="G256" s="5"/>
      <c r="H256" s="68">
        <f t="shared" si="22"/>
        <v>0</v>
      </c>
      <c r="I256" s="69" t="e">
        <f t="shared" si="23"/>
        <v>#DIV/0!</v>
      </c>
      <c r="J256" s="57"/>
      <c r="L256" s="28"/>
    </row>
    <row r="257" spans="1:12" ht="15.75">
      <c r="A257" s="16"/>
      <c r="B257" s="71" t="s">
        <v>523</v>
      </c>
      <c r="C257" s="54" t="s">
        <v>318</v>
      </c>
      <c r="D257" s="6">
        <f>D258+D266+D259+D262+D263+D265+D260+D261+D264</f>
        <v>458.55600000000044</v>
      </c>
      <c r="E257" s="6">
        <f>E258+E266+E259+E262+E263+E265+E260+E261+E264</f>
        <v>0</v>
      </c>
      <c r="F257" s="6">
        <f>F258+F266+F259+F262+F263+F265+F260+F261+F264</f>
        <v>458.54588</v>
      </c>
      <c r="G257" s="5"/>
      <c r="H257" s="67">
        <f t="shared" si="22"/>
        <v>-0.010120000000426899</v>
      </c>
      <c r="I257" s="72">
        <f t="shared" si="23"/>
        <v>99.99779307216558</v>
      </c>
      <c r="J257" s="57"/>
      <c r="L257" s="28"/>
    </row>
    <row r="258" spans="1:12" ht="63">
      <c r="A258" s="16" t="s">
        <v>373</v>
      </c>
      <c r="B258" s="47" t="s">
        <v>524</v>
      </c>
      <c r="C258" s="3" t="s">
        <v>230</v>
      </c>
      <c r="D258" s="12">
        <v>250</v>
      </c>
      <c r="E258" s="13"/>
      <c r="F258" s="4">
        <v>250</v>
      </c>
      <c r="G258" s="5"/>
      <c r="H258" s="68">
        <f t="shared" si="22"/>
        <v>0</v>
      </c>
      <c r="I258" s="69">
        <f t="shared" si="23"/>
        <v>100</v>
      </c>
      <c r="J258" s="57"/>
      <c r="L258" s="28"/>
    </row>
    <row r="259" spans="1:12" ht="83.25" customHeight="1" hidden="1">
      <c r="A259" s="21"/>
      <c r="B259" s="48" t="s">
        <v>524</v>
      </c>
      <c r="C259" s="3" t="s">
        <v>227</v>
      </c>
      <c r="D259" s="1">
        <v>0</v>
      </c>
      <c r="E259" s="6"/>
      <c r="F259" s="1">
        <v>0</v>
      </c>
      <c r="G259" s="5"/>
      <c r="H259" s="68">
        <f t="shared" si="22"/>
        <v>0</v>
      </c>
      <c r="I259" s="69" t="e">
        <f t="shared" si="23"/>
        <v>#DIV/0!</v>
      </c>
      <c r="J259" s="2"/>
      <c r="L259" s="39"/>
    </row>
    <row r="260" spans="1:12" ht="63" hidden="1">
      <c r="A260" s="21"/>
      <c r="B260" s="48" t="s">
        <v>524</v>
      </c>
      <c r="C260" s="3" t="s">
        <v>330</v>
      </c>
      <c r="D260" s="1">
        <v>0</v>
      </c>
      <c r="E260" s="6"/>
      <c r="F260" s="1">
        <v>0</v>
      </c>
      <c r="G260" s="5"/>
      <c r="H260" s="68">
        <f t="shared" si="22"/>
        <v>0</v>
      </c>
      <c r="I260" s="69" t="e">
        <f t="shared" si="23"/>
        <v>#DIV/0!</v>
      </c>
      <c r="J260" s="2"/>
      <c r="L260" s="39"/>
    </row>
    <row r="261" spans="1:12" ht="83.25" customHeight="1">
      <c r="A261" s="21"/>
      <c r="B261" s="48" t="s">
        <v>524</v>
      </c>
      <c r="C261" s="3" t="s">
        <v>225</v>
      </c>
      <c r="D261" s="1">
        <v>135.4</v>
      </c>
      <c r="E261" s="6"/>
      <c r="F261" s="1">
        <v>135.4</v>
      </c>
      <c r="G261" s="5"/>
      <c r="H261" s="68">
        <f t="shared" si="22"/>
        <v>0</v>
      </c>
      <c r="I261" s="69">
        <f t="shared" si="23"/>
        <v>100</v>
      </c>
      <c r="J261" s="2"/>
      <c r="L261" s="39"/>
    </row>
    <row r="262" spans="1:12" ht="78.75">
      <c r="A262" s="21"/>
      <c r="B262" s="48" t="s">
        <v>524</v>
      </c>
      <c r="C262" s="54" t="s">
        <v>328</v>
      </c>
      <c r="D262" s="1">
        <v>38.69</v>
      </c>
      <c r="E262" s="6"/>
      <c r="F262" s="1">
        <v>38.69</v>
      </c>
      <c r="G262" s="5"/>
      <c r="H262" s="68">
        <f t="shared" si="22"/>
        <v>0</v>
      </c>
      <c r="I262" s="69">
        <f t="shared" si="23"/>
        <v>100</v>
      </c>
      <c r="J262" s="2"/>
      <c r="L262" s="39"/>
    </row>
    <row r="263" spans="1:12" ht="78.75">
      <c r="A263" s="21"/>
      <c r="B263" s="48" t="s">
        <v>524</v>
      </c>
      <c r="C263" s="54" t="s">
        <v>329</v>
      </c>
      <c r="D263" s="1">
        <v>14</v>
      </c>
      <c r="E263" s="6"/>
      <c r="F263" s="1">
        <v>14</v>
      </c>
      <c r="G263" s="5"/>
      <c r="H263" s="68">
        <f t="shared" si="22"/>
        <v>0</v>
      </c>
      <c r="I263" s="69">
        <f t="shared" si="23"/>
        <v>100</v>
      </c>
      <c r="J263" s="2"/>
      <c r="L263" s="39"/>
    </row>
    <row r="264" spans="1:12" ht="63">
      <c r="A264" s="21"/>
      <c r="B264" s="48" t="s">
        <v>524</v>
      </c>
      <c r="C264" s="7" t="s">
        <v>283</v>
      </c>
      <c r="D264" s="1">
        <v>5.166</v>
      </c>
      <c r="E264" s="6"/>
      <c r="F264" s="1">
        <v>5.16588</v>
      </c>
      <c r="G264" s="5"/>
      <c r="H264" s="68">
        <f t="shared" si="22"/>
        <v>-0.00012000000000078614</v>
      </c>
      <c r="I264" s="69">
        <f t="shared" si="23"/>
        <v>99.99767711962832</v>
      </c>
      <c r="J264" s="2"/>
      <c r="L264" s="39"/>
    </row>
    <row r="265" spans="1:12" ht="78" customHeight="1">
      <c r="A265" s="21"/>
      <c r="B265" s="48" t="s">
        <v>524</v>
      </c>
      <c r="C265" s="46" t="s">
        <v>226</v>
      </c>
      <c r="D265" s="1">
        <v>15.3</v>
      </c>
      <c r="E265" s="6"/>
      <c r="F265" s="1">
        <v>15.29</v>
      </c>
      <c r="G265" s="5"/>
      <c r="H265" s="68">
        <f t="shared" si="22"/>
        <v>-0.010000000000001563</v>
      </c>
      <c r="I265" s="69">
        <f t="shared" si="23"/>
        <v>99.93464052287581</v>
      </c>
      <c r="J265" s="2"/>
      <c r="L265" s="39"/>
    </row>
    <row r="266" spans="1:12" ht="63" hidden="1">
      <c r="A266" s="21" t="s">
        <v>363</v>
      </c>
      <c r="B266" s="71" t="s">
        <v>91</v>
      </c>
      <c r="C266" s="73" t="s">
        <v>95</v>
      </c>
      <c r="D266" s="6">
        <f>4444.8-4246.99-197.81</f>
        <v>3.979039320256561E-13</v>
      </c>
      <c r="E266" s="6"/>
      <c r="F266" s="6">
        <v>0</v>
      </c>
      <c r="G266" s="5"/>
      <c r="H266" s="67">
        <f t="shared" si="22"/>
        <v>-3.979039320256561E-13</v>
      </c>
      <c r="I266" s="72">
        <f t="shared" si="23"/>
        <v>0</v>
      </c>
      <c r="J266" s="2"/>
      <c r="L266" s="39"/>
    </row>
    <row r="267" spans="1:12" s="27" customFormat="1" ht="15.75">
      <c r="A267" s="89"/>
      <c r="B267" s="89"/>
      <c r="C267" s="78" t="s">
        <v>4</v>
      </c>
      <c r="D267" s="70">
        <f>D269+D271+D277+D280+D284</f>
        <v>3699.7789500000003</v>
      </c>
      <c r="E267" s="70">
        <f>E269+E271+E277+E280+E284</f>
        <v>19</v>
      </c>
      <c r="F267" s="70">
        <f>F269+F271+F277+F280+F284</f>
        <v>3153.49635</v>
      </c>
      <c r="G267" s="70" t="e">
        <f>#REF!+#REF!+#REF!+#REF!+#REF!+#REF!+#REF!+#REF!</f>
        <v>#REF!</v>
      </c>
      <c r="H267" s="67">
        <f t="shared" si="22"/>
        <v>-546.2826000000005</v>
      </c>
      <c r="I267" s="72">
        <f t="shared" si="23"/>
        <v>85.23472327988675</v>
      </c>
      <c r="J267" s="58"/>
      <c r="L267" s="103"/>
    </row>
    <row r="268" spans="1:12" ht="15.75" hidden="1">
      <c r="A268" s="26" t="s">
        <v>350</v>
      </c>
      <c r="B268" s="63" t="s">
        <v>351</v>
      </c>
      <c r="C268" s="78" t="s">
        <v>447</v>
      </c>
      <c r="D268" s="70"/>
      <c r="E268" s="70"/>
      <c r="F268" s="70"/>
      <c r="G268" s="70"/>
      <c r="H268" s="67">
        <f t="shared" si="22"/>
        <v>0</v>
      </c>
      <c r="I268" s="72" t="e">
        <f t="shared" si="23"/>
        <v>#DIV/0!</v>
      </c>
      <c r="J268" s="2"/>
      <c r="L268" s="39"/>
    </row>
    <row r="269" spans="1:12" ht="20.25" customHeight="1">
      <c r="A269" s="26" t="s">
        <v>350</v>
      </c>
      <c r="B269" s="63" t="s">
        <v>351</v>
      </c>
      <c r="C269" s="73" t="s">
        <v>57</v>
      </c>
      <c r="D269" s="70">
        <v>107.0432</v>
      </c>
      <c r="E269" s="70"/>
      <c r="F269" s="70">
        <v>40.3022</v>
      </c>
      <c r="G269" s="70"/>
      <c r="H269" s="67">
        <f t="shared" si="22"/>
        <v>-66.741</v>
      </c>
      <c r="I269" s="72">
        <f t="shared" si="23"/>
        <v>37.65040656482616</v>
      </c>
      <c r="J269" s="2"/>
      <c r="L269" s="39"/>
    </row>
    <row r="270" spans="1:12" ht="13.5" customHeight="1" hidden="1">
      <c r="A270" s="26" t="s">
        <v>350</v>
      </c>
      <c r="B270" s="63" t="s">
        <v>351</v>
      </c>
      <c r="C270" s="54" t="s">
        <v>3</v>
      </c>
      <c r="D270" s="70">
        <v>0</v>
      </c>
      <c r="E270" s="70"/>
      <c r="F270" s="70"/>
      <c r="G270" s="70"/>
      <c r="H270" s="67">
        <f t="shared" si="22"/>
        <v>0</v>
      </c>
      <c r="I270" s="72" t="e">
        <f t="shared" si="23"/>
        <v>#DIV/0!</v>
      </c>
      <c r="J270" s="2"/>
      <c r="L270" s="39"/>
    </row>
    <row r="271" spans="1:12" ht="15.75">
      <c r="A271" s="16" t="s">
        <v>352</v>
      </c>
      <c r="B271" s="63" t="s">
        <v>353</v>
      </c>
      <c r="C271" s="73" t="s">
        <v>319</v>
      </c>
      <c r="D271" s="70">
        <f>D272+D273+D274+D275+D276</f>
        <v>3411.48275</v>
      </c>
      <c r="E271" s="70">
        <f>E272+E273+E274+E275+E276</f>
        <v>0</v>
      </c>
      <c r="F271" s="70">
        <f>F272+F273+F274+F275+F276</f>
        <v>2996.26573</v>
      </c>
      <c r="G271" s="70"/>
      <c r="H271" s="67">
        <f t="shared" si="22"/>
        <v>-415.21702000000005</v>
      </c>
      <c r="I271" s="72">
        <f t="shared" si="23"/>
        <v>87.82884011358404</v>
      </c>
      <c r="J271" s="2"/>
      <c r="L271" s="39"/>
    </row>
    <row r="272" spans="1:12" ht="15.75">
      <c r="A272" s="16"/>
      <c r="B272" s="63" t="s">
        <v>411</v>
      </c>
      <c r="C272" s="62" t="s">
        <v>65</v>
      </c>
      <c r="D272" s="70">
        <v>1709.44465</v>
      </c>
      <c r="E272" s="70"/>
      <c r="F272" s="70">
        <v>1508.98762</v>
      </c>
      <c r="G272" s="70"/>
      <c r="H272" s="67">
        <f t="shared" si="22"/>
        <v>-200.4570299999998</v>
      </c>
      <c r="I272" s="72">
        <f t="shared" si="23"/>
        <v>88.27355831614672</v>
      </c>
      <c r="J272" s="2"/>
      <c r="L272" s="39"/>
    </row>
    <row r="273" spans="1:12" ht="15.75">
      <c r="A273" s="16"/>
      <c r="B273" s="63" t="s">
        <v>413</v>
      </c>
      <c r="C273" s="62" t="s">
        <v>64</v>
      </c>
      <c r="D273" s="70">
        <v>1667.0031</v>
      </c>
      <c r="E273" s="70"/>
      <c r="F273" s="70">
        <v>1463.70911</v>
      </c>
      <c r="G273" s="70"/>
      <c r="H273" s="67">
        <f t="shared" si="22"/>
        <v>-203.2939899999999</v>
      </c>
      <c r="I273" s="72">
        <f t="shared" si="23"/>
        <v>87.80482231856678</v>
      </c>
      <c r="J273" s="2"/>
      <c r="L273" s="39"/>
    </row>
    <row r="274" spans="1:12" ht="15.75">
      <c r="A274" s="16"/>
      <c r="B274" s="63" t="s">
        <v>415</v>
      </c>
      <c r="C274" s="73" t="s">
        <v>450</v>
      </c>
      <c r="D274" s="70">
        <v>17.684</v>
      </c>
      <c r="E274" s="70"/>
      <c r="F274" s="70">
        <v>14.218</v>
      </c>
      <c r="G274" s="70"/>
      <c r="H274" s="67">
        <f t="shared" si="22"/>
        <v>-3.466000000000001</v>
      </c>
      <c r="I274" s="72">
        <f t="shared" si="23"/>
        <v>80.40036190907034</v>
      </c>
      <c r="J274" s="2"/>
      <c r="L274" s="39"/>
    </row>
    <row r="275" spans="1:12" ht="31.5">
      <c r="A275" s="16"/>
      <c r="B275" s="63" t="s">
        <v>432</v>
      </c>
      <c r="C275" s="73" t="s">
        <v>457</v>
      </c>
      <c r="D275" s="70">
        <v>17.351</v>
      </c>
      <c r="E275" s="70"/>
      <c r="F275" s="70">
        <v>9.351</v>
      </c>
      <c r="G275" s="70"/>
      <c r="H275" s="67">
        <f t="shared" si="22"/>
        <v>-7.999999999999998</v>
      </c>
      <c r="I275" s="72">
        <f t="shared" si="23"/>
        <v>53.89314736902773</v>
      </c>
      <c r="J275" s="2"/>
      <c r="L275" s="39"/>
    </row>
    <row r="276" spans="1:12" ht="20.25" customHeight="1" hidden="1">
      <c r="A276" s="16"/>
      <c r="B276" s="63" t="s">
        <v>427</v>
      </c>
      <c r="C276" s="73" t="s">
        <v>458</v>
      </c>
      <c r="D276" s="70"/>
      <c r="E276" s="70"/>
      <c r="F276" s="70"/>
      <c r="G276" s="70"/>
      <c r="H276" s="67">
        <f t="shared" si="22"/>
        <v>0</v>
      </c>
      <c r="I276" s="72" t="e">
        <f t="shared" si="23"/>
        <v>#DIV/0!</v>
      </c>
      <c r="J276" s="2"/>
      <c r="L276" s="39"/>
    </row>
    <row r="277" spans="1:12" ht="15.75">
      <c r="A277" s="16"/>
      <c r="B277" s="63" t="s">
        <v>355</v>
      </c>
      <c r="C277" s="73" t="s">
        <v>320</v>
      </c>
      <c r="D277" s="70">
        <f>D278+D279</f>
        <v>45.3</v>
      </c>
      <c r="E277" s="70">
        <f>E278+E279</f>
        <v>19</v>
      </c>
      <c r="F277" s="70">
        <f>F278+F279</f>
        <v>12.63098</v>
      </c>
      <c r="G277" s="70"/>
      <c r="H277" s="67">
        <f t="shared" si="22"/>
        <v>-32.669019999999996</v>
      </c>
      <c r="I277" s="72">
        <f t="shared" si="23"/>
        <v>27.88295805739514</v>
      </c>
      <c r="J277" s="2"/>
      <c r="L277" s="39"/>
    </row>
    <row r="278" spans="1:12" ht="63" hidden="1">
      <c r="A278" s="16"/>
      <c r="B278" s="47" t="s">
        <v>39</v>
      </c>
      <c r="C278" s="7" t="s">
        <v>290</v>
      </c>
      <c r="D278" s="1"/>
      <c r="E278" s="14"/>
      <c r="F278" s="4"/>
      <c r="G278" s="5"/>
      <c r="H278" s="68">
        <f t="shared" si="22"/>
        <v>0</v>
      </c>
      <c r="I278" s="69" t="e">
        <f t="shared" si="23"/>
        <v>#DIV/0!</v>
      </c>
      <c r="J278" s="2"/>
      <c r="L278" s="39"/>
    </row>
    <row r="279" spans="1:12" ht="63">
      <c r="A279" s="26" t="s">
        <v>366</v>
      </c>
      <c r="B279" s="47" t="s">
        <v>367</v>
      </c>
      <c r="C279" s="17" t="s">
        <v>53</v>
      </c>
      <c r="D279" s="14">
        <v>45.3</v>
      </c>
      <c r="E279" s="14">
        <v>19</v>
      </c>
      <c r="F279" s="4">
        <v>12.63098</v>
      </c>
      <c r="G279" s="5">
        <f>F279-L271</f>
        <v>12.63098</v>
      </c>
      <c r="H279" s="68">
        <f t="shared" si="22"/>
        <v>-32.669019999999996</v>
      </c>
      <c r="I279" s="69">
        <f t="shared" si="23"/>
        <v>27.88295805739514</v>
      </c>
      <c r="J279" s="2"/>
      <c r="L279" s="39"/>
    </row>
    <row r="280" spans="1:12" ht="15.75">
      <c r="A280" s="18" t="s">
        <v>377</v>
      </c>
      <c r="B280" s="71" t="s">
        <v>390</v>
      </c>
      <c r="C280" s="54" t="s">
        <v>321</v>
      </c>
      <c r="D280" s="70">
        <f>D281+D282+D283</f>
        <v>135.183</v>
      </c>
      <c r="E280" s="70">
        <f>E281+E282+E283</f>
        <v>0</v>
      </c>
      <c r="F280" s="70">
        <f>F281+F282+F283</f>
        <v>103.52744</v>
      </c>
      <c r="G280" s="70"/>
      <c r="H280" s="67">
        <f t="shared" si="22"/>
        <v>-31.655559999999994</v>
      </c>
      <c r="I280" s="72">
        <f t="shared" si="23"/>
        <v>76.5831798377015</v>
      </c>
      <c r="J280" s="2"/>
      <c r="L280" s="39"/>
    </row>
    <row r="281" spans="1:12" ht="18" customHeight="1">
      <c r="A281" s="18"/>
      <c r="B281" s="48" t="s">
        <v>504</v>
      </c>
      <c r="C281" s="23" t="s">
        <v>296</v>
      </c>
      <c r="D281" s="12">
        <v>0.083</v>
      </c>
      <c r="E281" s="12"/>
      <c r="F281" s="12">
        <v>0</v>
      </c>
      <c r="G281" s="12"/>
      <c r="H281" s="68">
        <f t="shared" si="22"/>
        <v>-0.083</v>
      </c>
      <c r="I281" s="69">
        <f t="shared" si="23"/>
        <v>0</v>
      </c>
      <c r="J281" s="2"/>
      <c r="L281" s="39"/>
    </row>
    <row r="282" spans="1:12" ht="16.5" customHeight="1" hidden="1">
      <c r="A282" s="18"/>
      <c r="B282" s="48" t="s">
        <v>338</v>
      </c>
      <c r="C282" s="23" t="s">
        <v>323</v>
      </c>
      <c r="D282" s="12"/>
      <c r="E282" s="12"/>
      <c r="F282" s="12"/>
      <c r="G282" s="12"/>
      <c r="H282" s="68">
        <f t="shared" si="22"/>
        <v>0</v>
      </c>
      <c r="I282" s="69" t="e">
        <f t="shared" si="23"/>
        <v>#DIV/0!</v>
      </c>
      <c r="J282" s="2"/>
      <c r="L282" s="39"/>
    </row>
    <row r="283" spans="1:12" ht="15.75">
      <c r="A283" s="18"/>
      <c r="B283" s="48" t="s">
        <v>505</v>
      </c>
      <c r="C283" s="97" t="s">
        <v>322</v>
      </c>
      <c r="D283" s="12">
        <v>135.1</v>
      </c>
      <c r="E283" s="12"/>
      <c r="F283" s="12">
        <v>103.52744</v>
      </c>
      <c r="G283" s="12"/>
      <c r="H283" s="68">
        <f t="shared" si="22"/>
        <v>-31.572559999999996</v>
      </c>
      <c r="I283" s="69">
        <f t="shared" si="23"/>
        <v>76.63022945965952</v>
      </c>
      <c r="J283" s="2"/>
      <c r="L283" s="39"/>
    </row>
    <row r="284" spans="1:12" ht="30.75" customHeight="1">
      <c r="A284" s="18"/>
      <c r="B284" s="71" t="s">
        <v>379</v>
      </c>
      <c r="C284" s="3" t="s">
        <v>299</v>
      </c>
      <c r="D284" s="70">
        <f>D285</f>
        <v>0.77</v>
      </c>
      <c r="E284" s="70">
        <f>E285</f>
        <v>0</v>
      </c>
      <c r="F284" s="70">
        <f>F285</f>
        <v>0.77</v>
      </c>
      <c r="G284" s="70"/>
      <c r="H284" s="67">
        <f aca="true" t="shared" si="24" ref="H284:H308">F284-D284</f>
        <v>0</v>
      </c>
      <c r="I284" s="72">
        <f aca="true" t="shared" si="25" ref="I284:I308">F284/D284*100</f>
        <v>100</v>
      </c>
      <c r="J284" s="2"/>
      <c r="L284" s="39"/>
    </row>
    <row r="285" spans="1:12" ht="31.5">
      <c r="A285" s="18"/>
      <c r="B285" s="71" t="s">
        <v>380</v>
      </c>
      <c r="C285" s="3" t="s">
        <v>58</v>
      </c>
      <c r="D285" s="70">
        <v>0.77</v>
      </c>
      <c r="E285" s="70"/>
      <c r="F285" s="70">
        <v>0.77</v>
      </c>
      <c r="G285" s="70"/>
      <c r="H285" s="67">
        <f t="shared" si="24"/>
        <v>0</v>
      </c>
      <c r="I285" s="72">
        <f t="shared" si="25"/>
        <v>100</v>
      </c>
      <c r="J285" s="2"/>
      <c r="L285" s="39"/>
    </row>
    <row r="286" spans="1:12" s="27" customFormat="1" ht="15.75">
      <c r="A286" s="95"/>
      <c r="B286" s="63"/>
      <c r="C286" s="78" t="s">
        <v>6</v>
      </c>
      <c r="D286" s="70">
        <f>D287+D288+D295+D299+D300+D306</f>
        <v>778.39772</v>
      </c>
      <c r="E286" s="70">
        <f>E287+E288+E295+E299+E300+E306</f>
        <v>20.700000000000003</v>
      </c>
      <c r="F286" s="70">
        <f>F287+F288+F295+F299+F300+F306</f>
        <v>773.15406</v>
      </c>
      <c r="G286" s="70"/>
      <c r="H286" s="67">
        <f t="shared" si="24"/>
        <v>-5.243660000000091</v>
      </c>
      <c r="I286" s="72">
        <f t="shared" si="25"/>
        <v>99.32635208643724</v>
      </c>
      <c r="J286" s="58"/>
      <c r="L286" s="103"/>
    </row>
    <row r="287" spans="1:12" ht="24" customHeight="1" hidden="1">
      <c r="A287" s="26"/>
      <c r="B287" s="63" t="s">
        <v>351</v>
      </c>
      <c r="C287" s="78" t="s">
        <v>108</v>
      </c>
      <c r="D287" s="70"/>
      <c r="E287" s="70"/>
      <c r="F287" s="70"/>
      <c r="G287" s="70"/>
      <c r="H287" s="67">
        <f t="shared" si="24"/>
        <v>0</v>
      </c>
      <c r="I287" s="72" t="e">
        <f t="shared" si="25"/>
        <v>#DIV/0!</v>
      </c>
      <c r="J287" s="2"/>
      <c r="L287" s="39"/>
    </row>
    <row r="288" spans="1:12" ht="15.75">
      <c r="A288" s="16" t="s">
        <v>352</v>
      </c>
      <c r="B288" s="63" t="s">
        <v>353</v>
      </c>
      <c r="C288" s="73" t="s">
        <v>319</v>
      </c>
      <c r="D288" s="70">
        <f>D289+D290+D291+D292+D294+D293</f>
        <v>727.8925600000001</v>
      </c>
      <c r="E288" s="70">
        <f>E289+E290+E291+E292+E294+E293</f>
        <v>0</v>
      </c>
      <c r="F288" s="70">
        <f>F289+F290+F291+F292+F294+F293</f>
        <v>724.4589</v>
      </c>
      <c r="G288" s="70"/>
      <c r="H288" s="67">
        <f t="shared" si="24"/>
        <v>-3.4336600000001454</v>
      </c>
      <c r="I288" s="72">
        <f t="shared" si="25"/>
        <v>99.5282737880986</v>
      </c>
      <c r="J288" s="2"/>
      <c r="L288" s="39"/>
    </row>
    <row r="289" spans="1:12" ht="15.75">
      <c r="A289" s="16"/>
      <c r="B289" s="47" t="s">
        <v>411</v>
      </c>
      <c r="C289" s="19" t="s">
        <v>65</v>
      </c>
      <c r="D289" s="12">
        <v>407.37982</v>
      </c>
      <c r="E289" s="12"/>
      <c r="F289" s="12">
        <v>407.37982</v>
      </c>
      <c r="G289" s="12"/>
      <c r="H289" s="68">
        <f t="shared" si="24"/>
        <v>0</v>
      </c>
      <c r="I289" s="69">
        <f t="shared" si="25"/>
        <v>100</v>
      </c>
      <c r="J289" s="2"/>
      <c r="L289" s="39"/>
    </row>
    <row r="290" spans="1:12" ht="15.75">
      <c r="A290" s="16"/>
      <c r="B290" s="47" t="s">
        <v>413</v>
      </c>
      <c r="C290" s="19" t="s">
        <v>64</v>
      </c>
      <c r="D290" s="12">
        <v>305.77253</v>
      </c>
      <c r="E290" s="12"/>
      <c r="F290" s="12">
        <v>302.33887</v>
      </c>
      <c r="G290" s="12"/>
      <c r="H290" s="68">
        <f t="shared" si="24"/>
        <v>-3.4336600000000317</v>
      </c>
      <c r="I290" s="69">
        <f t="shared" si="25"/>
        <v>98.87705412909393</v>
      </c>
      <c r="J290" s="2"/>
      <c r="L290" s="39"/>
    </row>
    <row r="291" spans="1:12" ht="15.75">
      <c r="A291" s="16"/>
      <c r="B291" s="47" t="s">
        <v>415</v>
      </c>
      <c r="C291" s="17" t="s">
        <v>450</v>
      </c>
      <c r="D291" s="12">
        <v>14.59621</v>
      </c>
      <c r="E291" s="12"/>
      <c r="F291" s="12">
        <v>14.59621</v>
      </c>
      <c r="G291" s="12"/>
      <c r="H291" s="68">
        <f t="shared" si="24"/>
        <v>0</v>
      </c>
      <c r="I291" s="69">
        <f t="shared" si="25"/>
        <v>100</v>
      </c>
      <c r="J291" s="2"/>
      <c r="L291" s="39"/>
    </row>
    <row r="292" spans="1:12" ht="15" customHeight="1">
      <c r="A292" s="16"/>
      <c r="B292" s="47" t="s">
        <v>430</v>
      </c>
      <c r="C292" s="17" t="s">
        <v>66</v>
      </c>
      <c r="D292" s="12">
        <v>0.144</v>
      </c>
      <c r="E292" s="12"/>
      <c r="F292" s="12">
        <v>0.144</v>
      </c>
      <c r="G292" s="12"/>
      <c r="H292" s="68">
        <f t="shared" si="24"/>
        <v>0</v>
      </c>
      <c r="I292" s="69">
        <f t="shared" si="25"/>
        <v>100</v>
      </c>
      <c r="J292" s="2"/>
      <c r="L292" s="39"/>
    </row>
    <row r="293" spans="1:12" ht="31.5" hidden="1">
      <c r="A293" s="16"/>
      <c r="B293" s="47" t="s">
        <v>432</v>
      </c>
      <c r="C293" s="17" t="s">
        <v>457</v>
      </c>
      <c r="D293" s="12"/>
      <c r="E293" s="12"/>
      <c r="F293" s="12"/>
      <c r="G293" s="12"/>
      <c r="H293" s="68">
        <f t="shared" si="24"/>
        <v>0</v>
      </c>
      <c r="I293" s="69" t="e">
        <f t="shared" si="25"/>
        <v>#DIV/0!</v>
      </c>
      <c r="J293" s="2"/>
      <c r="L293" s="39"/>
    </row>
    <row r="294" spans="1:12" ht="31.5" hidden="1">
      <c r="A294" s="16"/>
      <c r="B294" s="47" t="s">
        <v>427</v>
      </c>
      <c r="C294" s="17" t="s">
        <v>458</v>
      </c>
      <c r="D294" s="12"/>
      <c r="E294" s="12"/>
      <c r="F294" s="12"/>
      <c r="G294" s="12"/>
      <c r="H294" s="68">
        <f t="shared" si="24"/>
        <v>0</v>
      </c>
      <c r="I294" s="69" t="e">
        <f t="shared" si="25"/>
        <v>#DIV/0!</v>
      </c>
      <c r="J294" s="2"/>
      <c r="L294" s="39"/>
    </row>
    <row r="295" spans="1:12" ht="15.75">
      <c r="A295" s="16"/>
      <c r="B295" s="63" t="s">
        <v>355</v>
      </c>
      <c r="C295" s="73" t="s">
        <v>320</v>
      </c>
      <c r="D295" s="70">
        <f>D296+D297+D298</f>
        <v>1.2854999999999999</v>
      </c>
      <c r="E295" s="70">
        <f>E296+E297+E298</f>
        <v>0</v>
      </c>
      <c r="F295" s="70">
        <f>F296+F297+F298</f>
        <v>1.2854999999999999</v>
      </c>
      <c r="G295" s="70"/>
      <c r="H295" s="67">
        <f t="shared" si="24"/>
        <v>0</v>
      </c>
      <c r="I295" s="72">
        <f t="shared" si="25"/>
        <v>100</v>
      </c>
      <c r="J295" s="2"/>
      <c r="L295" s="39"/>
    </row>
    <row r="296" spans="1:12" ht="31.5">
      <c r="A296" s="16"/>
      <c r="B296" s="47" t="s">
        <v>364</v>
      </c>
      <c r="C296" s="17" t="s">
        <v>201</v>
      </c>
      <c r="D296" s="12">
        <v>0.25</v>
      </c>
      <c r="E296" s="12"/>
      <c r="F296" s="12">
        <v>0.25</v>
      </c>
      <c r="G296" s="12"/>
      <c r="H296" s="68">
        <f t="shared" si="24"/>
        <v>0</v>
      </c>
      <c r="I296" s="69">
        <f t="shared" si="25"/>
        <v>100</v>
      </c>
      <c r="J296" s="2"/>
      <c r="L296" s="39"/>
    </row>
    <row r="297" spans="1:12" ht="31.5">
      <c r="A297" s="16"/>
      <c r="B297" s="47" t="s">
        <v>420</v>
      </c>
      <c r="C297" s="17" t="s">
        <v>51</v>
      </c>
      <c r="D297" s="12">
        <v>0.0855</v>
      </c>
      <c r="E297" s="12"/>
      <c r="F297" s="12">
        <v>0.0855</v>
      </c>
      <c r="G297" s="12"/>
      <c r="H297" s="68">
        <f t="shared" si="24"/>
        <v>0</v>
      </c>
      <c r="I297" s="69">
        <f t="shared" si="25"/>
        <v>100</v>
      </c>
      <c r="J297" s="2"/>
      <c r="L297" s="39"/>
    </row>
    <row r="298" spans="1:12" ht="66.75" customHeight="1">
      <c r="A298" s="16"/>
      <c r="B298" s="47" t="s">
        <v>367</v>
      </c>
      <c r="C298" s="17" t="s">
        <v>53</v>
      </c>
      <c r="D298" s="12">
        <f>0.95</f>
        <v>0.95</v>
      </c>
      <c r="E298" s="12"/>
      <c r="F298" s="12">
        <v>0.95</v>
      </c>
      <c r="G298" s="12"/>
      <c r="H298" s="68">
        <f t="shared" si="24"/>
        <v>0</v>
      </c>
      <c r="I298" s="69">
        <f t="shared" si="25"/>
        <v>100</v>
      </c>
      <c r="J298" s="2"/>
      <c r="L298" s="39"/>
    </row>
    <row r="299" spans="1:12" ht="63">
      <c r="A299" s="26" t="s">
        <v>366</v>
      </c>
      <c r="B299" s="63" t="s">
        <v>376</v>
      </c>
      <c r="C299" s="54" t="s">
        <v>324</v>
      </c>
      <c r="D299" s="6">
        <v>24.99279</v>
      </c>
      <c r="E299" s="6">
        <v>20.6</v>
      </c>
      <c r="F299" s="6">
        <v>24.99279</v>
      </c>
      <c r="G299" s="5"/>
      <c r="H299" s="67">
        <f t="shared" si="24"/>
        <v>0</v>
      </c>
      <c r="I299" s="72">
        <f t="shared" si="25"/>
        <v>100</v>
      </c>
      <c r="J299" s="2"/>
      <c r="L299" s="39"/>
    </row>
    <row r="300" spans="1:12" ht="15.75">
      <c r="A300" s="18" t="s">
        <v>377</v>
      </c>
      <c r="B300" s="71" t="s">
        <v>390</v>
      </c>
      <c r="C300" s="62" t="s">
        <v>321</v>
      </c>
      <c r="D300" s="98">
        <f>D301+D302+D303+D304</f>
        <v>24.226869999999998</v>
      </c>
      <c r="E300" s="98">
        <f>E301+E302+E303+E304</f>
        <v>0</v>
      </c>
      <c r="F300" s="98">
        <f>F301+F302+F303+F304</f>
        <v>22.41687</v>
      </c>
      <c r="G300" s="70"/>
      <c r="H300" s="67">
        <f t="shared" si="24"/>
        <v>-1.8099999999999987</v>
      </c>
      <c r="I300" s="72">
        <f t="shared" si="25"/>
        <v>92.52895648509279</v>
      </c>
      <c r="J300" s="2"/>
      <c r="L300" s="39"/>
    </row>
    <row r="301" spans="1:12" ht="15.75">
      <c r="A301" s="18"/>
      <c r="B301" s="71" t="s">
        <v>503</v>
      </c>
      <c r="C301" s="85" t="s">
        <v>325</v>
      </c>
      <c r="D301" s="98">
        <v>15.46687</v>
      </c>
      <c r="E301" s="70"/>
      <c r="F301" s="70">
        <v>15.46687</v>
      </c>
      <c r="G301" s="70"/>
      <c r="H301" s="67">
        <f t="shared" si="24"/>
        <v>0</v>
      </c>
      <c r="I301" s="72">
        <f t="shared" si="25"/>
        <v>100</v>
      </c>
      <c r="J301" s="2"/>
      <c r="L301" s="39"/>
    </row>
    <row r="302" spans="1:12" ht="15.75" customHeight="1">
      <c r="A302" s="18"/>
      <c r="B302" s="71" t="s">
        <v>504</v>
      </c>
      <c r="C302" s="85" t="s">
        <v>231</v>
      </c>
      <c r="D302" s="98">
        <v>0.55</v>
      </c>
      <c r="E302" s="70"/>
      <c r="F302" s="70">
        <v>0.34</v>
      </c>
      <c r="G302" s="70"/>
      <c r="H302" s="67">
        <f t="shared" si="24"/>
        <v>-0.21000000000000002</v>
      </c>
      <c r="I302" s="72">
        <f t="shared" si="25"/>
        <v>61.81818181818181</v>
      </c>
      <c r="J302" s="2"/>
      <c r="L302" s="39"/>
    </row>
    <row r="303" spans="1:12" ht="15.75">
      <c r="A303" s="18"/>
      <c r="B303" s="71" t="s">
        <v>505</v>
      </c>
      <c r="C303" s="97" t="s">
        <v>322</v>
      </c>
      <c r="D303" s="98">
        <v>2.22</v>
      </c>
      <c r="E303" s="70"/>
      <c r="F303" s="70">
        <v>2.22</v>
      </c>
      <c r="G303" s="70"/>
      <c r="H303" s="67">
        <f t="shared" si="24"/>
        <v>0</v>
      </c>
      <c r="I303" s="72">
        <f t="shared" si="25"/>
        <v>100</v>
      </c>
      <c r="J303" s="2"/>
      <c r="L303" s="39"/>
    </row>
    <row r="304" spans="1:12" ht="31.5">
      <c r="A304" s="18"/>
      <c r="B304" s="71" t="s">
        <v>483</v>
      </c>
      <c r="C304" s="97" t="s">
        <v>331</v>
      </c>
      <c r="D304" s="98">
        <v>5.99</v>
      </c>
      <c r="E304" s="70"/>
      <c r="F304" s="70">
        <v>4.39</v>
      </c>
      <c r="G304" s="70"/>
      <c r="H304" s="67">
        <f t="shared" si="24"/>
        <v>-1.6000000000000005</v>
      </c>
      <c r="I304" s="72">
        <f t="shared" si="25"/>
        <v>73.28881469115191</v>
      </c>
      <c r="J304" s="2"/>
      <c r="L304" s="39"/>
    </row>
    <row r="305" spans="1:12" ht="66" customHeight="1" hidden="1">
      <c r="A305" s="18"/>
      <c r="B305" s="71" t="s">
        <v>474</v>
      </c>
      <c r="C305" s="54" t="s">
        <v>332</v>
      </c>
      <c r="D305" s="98"/>
      <c r="E305" s="70"/>
      <c r="F305" s="70"/>
      <c r="G305" s="70"/>
      <c r="H305" s="67">
        <f t="shared" si="24"/>
        <v>0</v>
      </c>
      <c r="I305" s="75" t="e">
        <f t="shared" si="25"/>
        <v>#DIV/0!</v>
      </c>
      <c r="J305" s="2"/>
      <c r="L305" s="39"/>
    </row>
    <row r="306" spans="1:12" ht="31.5" hidden="1">
      <c r="A306" s="26" t="s">
        <v>378</v>
      </c>
      <c r="B306" s="63" t="s">
        <v>380</v>
      </c>
      <c r="C306" s="78" t="s">
        <v>58</v>
      </c>
      <c r="D306" s="6"/>
      <c r="E306" s="6">
        <v>0.1</v>
      </c>
      <c r="F306" s="5"/>
      <c r="G306" s="5" t="e">
        <f>F306-#REF!</f>
        <v>#REF!</v>
      </c>
      <c r="H306" s="67">
        <f t="shared" si="24"/>
        <v>0</v>
      </c>
      <c r="I306" s="72" t="e">
        <f t="shared" si="25"/>
        <v>#DIV/0!</v>
      </c>
      <c r="J306" s="2"/>
      <c r="L306" s="58"/>
    </row>
    <row r="307" spans="1:12" ht="18" customHeight="1">
      <c r="A307" s="26"/>
      <c r="B307" s="95"/>
      <c r="C307" s="73" t="s">
        <v>446</v>
      </c>
      <c r="D307" s="6">
        <f>D188+D267+D286</f>
        <v>24464.92765</v>
      </c>
      <c r="E307" s="6">
        <f>E188+E267+E286</f>
        <v>155.7</v>
      </c>
      <c r="F307" s="6">
        <f>F188+F267+F286</f>
        <v>15056.614</v>
      </c>
      <c r="G307" s="6" t="e">
        <f>G267+#REF!+#REF!</f>
        <v>#REF!</v>
      </c>
      <c r="H307" s="67">
        <f t="shared" si="24"/>
        <v>-9408.313650000002</v>
      </c>
      <c r="I307" s="72">
        <f t="shared" si="25"/>
        <v>61.54366861575411</v>
      </c>
      <c r="L307" s="28"/>
    </row>
    <row r="308" spans="1:12" ht="18" customHeight="1">
      <c r="A308" s="26"/>
      <c r="B308" s="95"/>
      <c r="C308" s="73" t="s">
        <v>340</v>
      </c>
      <c r="D308" s="6">
        <f>D307+D186</f>
        <v>205921.32398000002</v>
      </c>
      <c r="E308" s="6"/>
      <c r="F308" s="6">
        <f>F307+F186</f>
        <v>188909.93327000004</v>
      </c>
      <c r="G308" s="6"/>
      <c r="H308" s="67">
        <f t="shared" si="24"/>
        <v>-17011.390709999978</v>
      </c>
      <c r="I308" s="72">
        <f t="shared" si="25"/>
        <v>91.73888824080589</v>
      </c>
      <c r="L308" s="28"/>
    </row>
    <row r="309" spans="1:12" ht="78" customHeight="1">
      <c r="A309" s="161" t="s">
        <v>48</v>
      </c>
      <c r="B309" s="161"/>
      <c r="C309" s="161"/>
      <c r="D309" s="161"/>
      <c r="E309" s="59"/>
      <c r="F309" s="160" t="s">
        <v>67</v>
      </c>
      <c r="G309" s="160"/>
      <c r="H309" s="160"/>
      <c r="I309" s="160"/>
      <c r="L309" s="28"/>
    </row>
    <row r="310" spans="1:12" ht="18" customHeight="1">
      <c r="A310" s="154"/>
      <c r="B310" s="154"/>
      <c r="C310" s="154"/>
      <c r="G310" s="164"/>
      <c r="H310" s="164"/>
      <c r="L310" s="28"/>
    </row>
    <row r="311" spans="1:12" ht="18" customHeight="1">
      <c r="A311" s="154"/>
      <c r="B311" s="154"/>
      <c r="C311" s="154"/>
      <c r="L311" s="28"/>
    </row>
    <row r="312" spans="3:12" ht="15.75">
      <c r="C312" s="40"/>
      <c r="L312" s="33"/>
    </row>
    <row r="313" spans="3:12" ht="15.75">
      <c r="C313" s="41"/>
      <c r="D313" s="42"/>
      <c r="E313" s="42"/>
      <c r="F313" s="42"/>
      <c r="G313" s="43"/>
      <c r="L313" s="44"/>
    </row>
    <row r="314" spans="3:12" ht="45" customHeight="1">
      <c r="C314" s="40"/>
      <c r="D314" s="9"/>
      <c r="E314" s="9"/>
      <c r="F314" s="9"/>
      <c r="G314" s="45"/>
      <c r="H314" s="9"/>
      <c r="L314" s="44"/>
    </row>
    <row r="315" spans="3:12" ht="84" customHeight="1">
      <c r="C315" s="40"/>
      <c r="D315" s="9"/>
      <c r="E315" s="9"/>
      <c r="F315" s="9"/>
      <c r="G315" s="45"/>
      <c r="L315" s="28"/>
    </row>
    <row r="316" spans="3:12" ht="15.75">
      <c r="C316" s="40"/>
      <c r="L316" s="44"/>
    </row>
    <row r="317" spans="3:12" ht="15.75">
      <c r="C317" s="40"/>
      <c r="D317" s="9"/>
      <c r="E317" s="9"/>
      <c r="F317" s="9"/>
      <c r="G317" s="45"/>
      <c r="L317" s="28"/>
    </row>
    <row r="318" ht="15.75">
      <c r="L318" s="28"/>
    </row>
    <row r="319" ht="15.75">
      <c r="L319" s="28"/>
    </row>
    <row r="320" ht="15.75">
      <c r="L320" s="28"/>
    </row>
    <row r="321" ht="15.75">
      <c r="L321" s="28"/>
    </row>
    <row r="322" ht="15.75">
      <c r="L322" s="28"/>
    </row>
    <row r="323" ht="15.75">
      <c r="L323" s="28"/>
    </row>
    <row r="324" ht="15.75">
      <c r="L324" s="28"/>
    </row>
    <row r="325" ht="15.75">
      <c r="L325" s="28"/>
    </row>
    <row r="326" ht="15.75">
      <c r="L326" s="28"/>
    </row>
    <row r="327" ht="15.75">
      <c r="L327" s="28"/>
    </row>
    <row r="328" ht="15.75">
      <c r="L328" s="28"/>
    </row>
    <row r="329" ht="15.75">
      <c r="L329" s="28"/>
    </row>
    <row r="330" ht="15.75">
      <c r="L330" s="28"/>
    </row>
    <row r="331" ht="15.75">
      <c r="L331" s="28"/>
    </row>
    <row r="332" ht="15.75">
      <c r="L332" s="28"/>
    </row>
    <row r="333" ht="15.75">
      <c r="L333" s="28"/>
    </row>
    <row r="334" ht="15.75">
      <c r="L334" s="28"/>
    </row>
    <row r="335" ht="15.75">
      <c r="L335" s="28"/>
    </row>
    <row r="336" ht="15.75">
      <c r="L336" s="28"/>
    </row>
    <row r="337" ht="15.75">
      <c r="L337" s="28"/>
    </row>
    <row r="338" ht="15.75">
      <c r="L338" s="28"/>
    </row>
    <row r="339" ht="15.75">
      <c r="L339" s="28"/>
    </row>
    <row r="340" ht="15.75">
      <c r="L340" s="28"/>
    </row>
    <row r="341" ht="15.75">
      <c r="L341" s="28"/>
    </row>
    <row r="342" ht="15.75">
      <c r="L342" s="28"/>
    </row>
    <row r="343" ht="15.75">
      <c r="L343" s="28"/>
    </row>
    <row r="344" ht="15.75">
      <c r="L344" s="28"/>
    </row>
    <row r="345" ht="15.75">
      <c r="L345" s="28"/>
    </row>
    <row r="346" ht="15.75">
      <c r="L346" s="28"/>
    </row>
    <row r="347" ht="15.75">
      <c r="L347" s="28"/>
    </row>
    <row r="348" ht="15.75">
      <c r="L348" s="28"/>
    </row>
    <row r="349" ht="15.75">
      <c r="L349" s="28"/>
    </row>
    <row r="350" ht="15.75">
      <c r="L350" s="28"/>
    </row>
    <row r="351" ht="15.75">
      <c r="L351" s="28"/>
    </row>
    <row r="352" ht="15.75">
      <c r="L352" s="28"/>
    </row>
    <row r="353" ht="15.75">
      <c r="L353" s="28"/>
    </row>
    <row r="354" ht="15.75">
      <c r="L354" s="28"/>
    </row>
    <row r="355" ht="15.75">
      <c r="L355" s="28"/>
    </row>
    <row r="356" ht="15.75">
      <c r="L356" s="28"/>
    </row>
    <row r="357" ht="15.75">
      <c r="L357" s="28"/>
    </row>
    <row r="358" ht="15.75">
      <c r="L358" s="28"/>
    </row>
    <row r="359" ht="15.75">
      <c r="L359" s="28"/>
    </row>
    <row r="360" ht="15.75">
      <c r="L360" s="28"/>
    </row>
    <row r="361" ht="15.75">
      <c r="L361" s="28"/>
    </row>
    <row r="362" ht="15.75">
      <c r="L362" s="28"/>
    </row>
    <row r="363" ht="15.75">
      <c r="L363" s="28"/>
    </row>
    <row r="364" ht="15.75">
      <c r="L364" s="28"/>
    </row>
    <row r="365" ht="15.75">
      <c r="L365" s="28"/>
    </row>
    <row r="366" ht="15.75">
      <c r="L366" s="28"/>
    </row>
    <row r="367" ht="15.75">
      <c r="L367" s="28"/>
    </row>
    <row r="368" ht="15.75">
      <c r="L368" s="28"/>
    </row>
    <row r="369" ht="15.75">
      <c r="L369" s="28"/>
    </row>
    <row r="370" ht="15.75">
      <c r="L370" s="28"/>
    </row>
    <row r="371" ht="15.75">
      <c r="L371" s="28"/>
    </row>
    <row r="372" ht="15.75">
      <c r="L372" s="28"/>
    </row>
    <row r="373" ht="15.75">
      <c r="L373" s="28"/>
    </row>
    <row r="374" ht="15.75">
      <c r="L374" s="28"/>
    </row>
    <row r="375" ht="15.75">
      <c r="L375" s="28"/>
    </row>
    <row r="376" ht="15.75">
      <c r="L376" s="28"/>
    </row>
    <row r="377" ht="15.75">
      <c r="L377" s="28"/>
    </row>
    <row r="378" ht="15.75">
      <c r="L378" s="28"/>
    </row>
    <row r="379" ht="15.75">
      <c r="L379" s="28"/>
    </row>
    <row r="380" ht="15.75">
      <c r="L380" s="28"/>
    </row>
    <row r="381" ht="15.75">
      <c r="L381" s="28"/>
    </row>
    <row r="382" ht="15.75">
      <c r="L382" s="28"/>
    </row>
    <row r="383" ht="15.75">
      <c r="L383" s="28"/>
    </row>
    <row r="384" ht="15.75">
      <c r="L384" s="28"/>
    </row>
    <row r="385" ht="15.75">
      <c r="L385" s="28"/>
    </row>
    <row r="386" ht="15.75">
      <c r="L386" s="28"/>
    </row>
    <row r="387" ht="15.75">
      <c r="L387" s="28"/>
    </row>
    <row r="388" ht="15.75">
      <c r="L388" s="28"/>
    </row>
    <row r="389" ht="15.75">
      <c r="L389" s="28"/>
    </row>
    <row r="390" ht="15.75">
      <c r="L390" s="28"/>
    </row>
    <row r="391" ht="15.75">
      <c r="L391" s="28"/>
    </row>
    <row r="392" ht="15.75">
      <c r="L392" s="28"/>
    </row>
    <row r="393" ht="15.75">
      <c r="L393" s="28"/>
    </row>
    <row r="394" ht="15.75">
      <c r="L394" s="28"/>
    </row>
    <row r="395" ht="15.75">
      <c r="L395" s="28"/>
    </row>
    <row r="396" ht="15.75">
      <c r="L396" s="28"/>
    </row>
    <row r="397" ht="15.75">
      <c r="L397" s="28"/>
    </row>
    <row r="398" ht="15.75">
      <c r="L398" s="28"/>
    </row>
    <row r="399" ht="15.75">
      <c r="L399" s="28"/>
    </row>
    <row r="400" ht="15.75">
      <c r="L400" s="28"/>
    </row>
    <row r="401" ht="15.75">
      <c r="L401" s="28"/>
    </row>
    <row r="402" ht="15.75">
      <c r="L402" s="28"/>
    </row>
    <row r="403" ht="15.75">
      <c r="L403" s="28"/>
    </row>
    <row r="404" ht="15.75">
      <c r="L404" s="28"/>
    </row>
    <row r="405" ht="15.75">
      <c r="L405" s="28"/>
    </row>
    <row r="406" ht="15.75">
      <c r="L406" s="28"/>
    </row>
    <row r="407" ht="15.75">
      <c r="L407" s="28"/>
    </row>
    <row r="408" ht="15.75">
      <c r="L408" s="28"/>
    </row>
    <row r="409" ht="15.75">
      <c r="L409" s="28"/>
    </row>
    <row r="410" ht="15.75">
      <c r="L410" s="28"/>
    </row>
    <row r="411" ht="15.75">
      <c r="L411" s="28"/>
    </row>
    <row r="412" ht="15.75">
      <c r="L412" s="28"/>
    </row>
    <row r="413" ht="15.75">
      <c r="L413" s="28"/>
    </row>
    <row r="414" ht="15.75">
      <c r="L414" s="28"/>
    </row>
    <row r="415" ht="15.75">
      <c r="L415" s="28"/>
    </row>
    <row r="416" ht="15.75">
      <c r="L416" s="28"/>
    </row>
    <row r="417" ht="15.75">
      <c r="L417" s="28"/>
    </row>
    <row r="418" ht="15.75">
      <c r="L418" s="28"/>
    </row>
    <row r="419" ht="15.75">
      <c r="L419" s="28"/>
    </row>
    <row r="420" ht="15.75">
      <c r="L420" s="28"/>
    </row>
    <row r="421" ht="15.75">
      <c r="L421" s="28"/>
    </row>
    <row r="422" ht="15.75">
      <c r="L422" s="28"/>
    </row>
    <row r="423" ht="15.75">
      <c r="L423" s="28"/>
    </row>
    <row r="424" ht="15.75">
      <c r="L424" s="28"/>
    </row>
    <row r="425" ht="15.75">
      <c r="L425" s="28"/>
    </row>
    <row r="426" ht="15.75">
      <c r="L426" s="28"/>
    </row>
    <row r="427" ht="15.75">
      <c r="L427" s="28"/>
    </row>
    <row r="428" ht="15.75">
      <c r="L428" s="28"/>
    </row>
    <row r="429" ht="15.75">
      <c r="L429" s="28"/>
    </row>
    <row r="430" ht="15.75">
      <c r="L430" s="28"/>
    </row>
  </sheetData>
  <sheetProtection/>
  <mergeCells count="11">
    <mergeCell ref="F1:I1"/>
    <mergeCell ref="A4:I4"/>
    <mergeCell ref="A5:I5"/>
    <mergeCell ref="A310:C310"/>
    <mergeCell ref="G310:H310"/>
    <mergeCell ref="A311:C311"/>
    <mergeCell ref="H6:I6"/>
    <mergeCell ref="A9:I9"/>
    <mergeCell ref="A187:I187"/>
    <mergeCell ref="F309:I309"/>
    <mergeCell ref="A309:D309"/>
  </mergeCells>
  <printOptions/>
  <pageMargins left="1.41" right="0.31" top="0.55" bottom="0.19" header="0" footer="0"/>
  <pageSetup blackAndWhite="1" fitToHeight="8"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M430"/>
  <sheetViews>
    <sheetView view="pageBreakPreview" zoomScaleSheetLayoutView="100" zoomScalePageLayoutView="0" workbookViewId="0" topLeftCell="B4">
      <selection activeCell="F307" sqref="F307"/>
    </sheetView>
  </sheetViews>
  <sheetFormatPr defaultColWidth="9.00390625" defaultRowHeight="12.75"/>
  <cols>
    <col min="1" max="1" width="9.125" style="20" hidden="1" customWidth="1"/>
    <col min="2" max="2" width="13.25390625" style="20" customWidth="1"/>
    <col min="3" max="3" width="61.75390625" style="20" customWidth="1"/>
    <col min="4" max="4" width="16.875" style="20" customWidth="1"/>
    <col min="5" max="5" width="12.375" style="20" hidden="1" customWidth="1"/>
    <col min="6" max="6" width="19.375" style="20" customWidth="1"/>
    <col min="7" max="7" width="11.625" style="27" hidden="1" customWidth="1"/>
    <col min="8" max="8" width="13.875" style="20" customWidth="1"/>
    <col min="9" max="9" width="12.875" style="20" customWidth="1"/>
    <col min="10" max="10" width="10.75390625" style="20" customWidth="1"/>
    <col min="11" max="11" width="9.125" style="20" customWidth="1"/>
    <col min="12" max="12" width="11.125" style="20" customWidth="1"/>
    <col min="13" max="16384" width="9.125" style="20" customWidth="1"/>
  </cols>
  <sheetData>
    <row r="1" spans="3:9" s="51" customFormat="1" ht="26.25" hidden="1">
      <c r="C1" s="61"/>
      <c r="E1" s="61" t="s">
        <v>47</v>
      </c>
      <c r="F1" s="162" t="s">
        <v>49</v>
      </c>
      <c r="G1" s="162"/>
      <c r="H1" s="162"/>
      <c r="I1" s="162"/>
    </row>
    <row r="2" spans="5:9" s="51" customFormat="1" ht="26.25" hidden="1">
      <c r="E2" s="61"/>
      <c r="F2" s="76" t="s">
        <v>114</v>
      </c>
      <c r="G2" s="61"/>
      <c r="H2" s="52"/>
      <c r="I2" s="52"/>
    </row>
    <row r="3" spans="5:9" s="51" customFormat="1" ht="26.25" hidden="1">
      <c r="E3" s="61"/>
      <c r="F3" s="76" t="s">
        <v>115</v>
      </c>
      <c r="G3" s="61"/>
      <c r="H3" s="52"/>
      <c r="I3" s="52"/>
    </row>
    <row r="4" spans="1:12" s="51" customFormat="1" ht="24.75" customHeight="1">
      <c r="A4" s="163" t="s">
        <v>44</v>
      </c>
      <c r="B4" s="163"/>
      <c r="C4" s="163"/>
      <c r="D4" s="163"/>
      <c r="E4" s="163"/>
      <c r="F4" s="163"/>
      <c r="G4" s="163"/>
      <c r="H4" s="163"/>
      <c r="I4" s="163"/>
      <c r="J4" s="52"/>
      <c r="L4" s="53"/>
    </row>
    <row r="5" spans="1:12" s="51" customFormat="1" ht="26.25">
      <c r="A5" s="163" t="s">
        <v>132</v>
      </c>
      <c r="B5" s="163"/>
      <c r="C5" s="163"/>
      <c r="D5" s="163"/>
      <c r="E5" s="163"/>
      <c r="F5" s="163"/>
      <c r="G5" s="163"/>
      <c r="H5" s="163"/>
      <c r="I5" s="163"/>
      <c r="J5" s="55"/>
      <c r="L5" s="53"/>
    </row>
    <row r="6" spans="8:13" ht="15.75">
      <c r="H6" s="155" t="s">
        <v>81</v>
      </c>
      <c r="I6" s="155"/>
      <c r="J6" s="29"/>
      <c r="K6" s="30"/>
      <c r="L6" s="29"/>
      <c r="M6" s="30"/>
    </row>
    <row r="7" spans="1:12" ht="78.75">
      <c r="A7" s="31" t="s">
        <v>341</v>
      </c>
      <c r="B7" s="31" t="s">
        <v>348</v>
      </c>
      <c r="C7" s="31" t="s">
        <v>349</v>
      </c>
      <c r="D7" s="32" t="s">
        <v>82</v>
      </c>
      <c r="E7" s="31" t="s">
        <v>513</v>
      </c>
      <c r="F7" s="31" t="s">
        <v>288</v>
      </c>
      <c r="G7" s="32" t="s">
        <v>510</v>
      </c>
      <c r="H7" s="31" t="s">
        <v>83</v>
      </c>
      <c r="I7" s="31" t="s">
        <v>84</v>
      </c>
      <c r="J7" s="33"/>
      <c r="L7" s="33"/>
    </row>
    <row r="8" spans="1:12" ht="15.75">
      <c r="A8" s="34">
        <v>1</v>
      </c>
      <c r="B8" s="34">
        <v>1</v>
      </c>
      <c r="C8" s="34">
        <v>2</v>
      </c>
      <c r="D8" s="34">
        <v>3</v>
      </c>
      <c r="E8" s="34">
        <v>4</v>
      </c>
      <c r="F8" s="34">
        <v>4</v>
      </c>
      <c r="G8" s="35">
        <v>6</v>
      </c>
      <c r="H8" s="34">
        <v>5</v>
      </c>
      <c r="I8" s="34">
        <v>6</v>
      </c>
      <c r="J8" s="56"/>
      <c r="L8" s="28"/>
    </row>
    <row r="9" spans="1:12" ht="15.75">
      <c r="A9" s="156"/>
      <c r="B9" s="156"/>
      <c r="C9" s="156"/>
      <c r="D9" s="156"/>
      <c r="E9" s="156"/>
      <c r="F9" s="156"/>
      <c r="G9" s="156"/>
      <c r="H9" s="156"/>
      <c r="I9" s="157"/>
      <c r="J9" s="2"/>
      <c r="L9" s="36"/>
    </row>
    <row r="10" spans="1:12" ht="15.75">
      <c r="A10" s="15" t="s">
        <v>350</v>
      </c>
      <c r="B10" s="77" t="s">
        <v>351</v>
      </c>
      <c r="C10" s="78" t="s">
        <v>116</v>
      </c>
      <c r="D10" s="5">
        <f>SUM(D11:D19)</f>
        <v>2472.6</v>
      </c>
      <c r="E10" s="5">
        <f>SUM(E11:E19)</f>
        <v>0</v>
      </c>
      <c r="F10" s="5">
        <f>SUM(F11:F19)</f>
        <v>664.90395</v>
      </c>
      <c r="G10" s="5" t="e">
        <f>SUM(G11:G19)</f>
        <v>#REF!</v>
      </c>
      <c r="H10" s="5">
        <f aca="true" t="shared" si="0" ref="H10:H34">F10-D10</f>
        <v>-1807.69605</v>
      </c>
      <c r="I10" s="6">
        <f aca="true" t="shared" si="1" ref="I10:I26">F10/D10*100</f>
        <v>26.890882067459355</v>
      </c>
      <c r="J10" s="2"/>
      <c r="L10" s="36"/>
    </row>
    <row r="11" spans="1:12" ht="15.75">
      <c r="A11" s="16" t="s">
        <v>350</v>
      </c>
      <c r="B11" s="47" t="s">
        <v>351</v>
      </c>
      <c r="C11" s="17" t="s">
        <v>130</v>
      </c>
      <c r="D11" s="6">
        <v>164.693</v>
      </c>
      <c r="E11" s="1"/>
      <c r="F11" s="4">
        <v>45.25588</v>
      </c>
      <c r="G11" s="5">
        <f>F11-L10</f>
        <v>45.25588</v>
      </c>
      <c r="H11" s="4">
        <f t="shared" si="0"/>
        <v>-119.43712000000002</v>
      </c>
      <c r="I11" s="1">
        <f t="shared" si="1"/>
        <v>27.47893353087259</v>
      </c>
      <c r="J11" s="2"/>
      <c r="L11" s="36"/>
    </row>
    <row r="12" spans="1:12" ht="31.5">
      <c r="A12" s="16" t="s">
        <v>350</v>
      </c>
      <c r="B12" s="47" t="s">
        <v>351</v>
      </c>
      <c r="C12" s="17" t="s">
        <v>157</v>
      </c>
      <c r="D12" s="6">
        <v>1117.694</v>
      </c>
      <c r="E12" s="1"/>
      <c r="F12" s="4">
        <v>297.72976</v>
      </c>
      <c r="G12" s="5">
        <f>F12-L11</f>
        <v>297.72976</v>
      </c>
      <c r="H12" s="4">
        <f t="shared" si="0"/>
        <v>-819.96424</v>
      </c>
      <c r="I12" s="1">
        <f t="shared" si="1"/>
        <v>26.63785973620687</v>
      </c>
      <c r="J12" s="2"/>
      <c r="L12" s="36"/>
    </row>
    <row r="13" spans="1:12" ht="47.25">
      <c r="A13" s="16"/>
      <c r="B13" s="47" t="s">
        <v>351</v>
      </c>
      <c r="C13" s="17" t="s">
        <v>303</v>
      </c>
      <c r="D13" s="6">
        <v>9.432</v>
      </c>
      <c r="E13" s="1"/>
      <c r="F13" s="4">
        <v>0</v>
      </c>
      <c r="G13" s="5"/>
      <c r="H13" s="4">
        <f t="shared" si="0"/>
        <v>-9.432</v>
      </c>
      <c r="I13" s="1">
        <f t="shared" si="1"/>
        <v>0</v>
      </c>
      <c r="J13" s="2"/>
      <c r="L13" s="36"/>
    </row>
    <row r="14" spans="1:12" ht="31.5">
      <c r="A14" s="16" t="s">
        <v>350</v>
      </c>
      <c r="B14" s="47" t="s">
        <v>351</v>
      </c>
      <c r="C14" s="17" t="s">
        <v>158</v>
      </c>
      <c r="D14" s="6">
        <v>250.219</v>
      </c>
      <c r="E14" s="1"/>
      <c r="F14" s="4">
        <v>62.58539</v>
      </c>
      <c r="G14" s="5">
        <f>F14-L12</f>
        <v>62.58539</v>
      </c>
      <c r="H14" s="4">
        <f t="shared" si="0"/>
        <v>-187.63361</v>
      </c>
      <c r="I14" s="1">
        <f t="shared" si="1"/>
        <v>25.012245273140728</v>
      </c>
      <c r="J14" s="2"/>
      <c r="L14" s="36"/>
    </row>
    <row r="15" spans="1:12" ht="31.5">
      <c r="A15" s="16" t="s">
        <v>350</v>
      </c>
      <c r="B15" s="47" t="s">
        <v>351</v>
      </c>
      <c r="C15" s="7" t="s">
        <v>159</v>
      </c>
      <c r="D15" s="6">
        <v>391.927</v>
      </c>
      <c r="E15" s="1"/>
      <c r="F15" s="4">
        <v>107.2449</v>
      </c>
      <c r="G15" s="5">
        <f>F15-L14</f>
        <v>107.2449</v>
      </c>
      <c r="H15" s="4">
        <f t="shared" si="0"/>
        <v>-284.6821</v>
      </c>
      <c r="I15" s="1">
        <f t="shared" si="1"/>
        <v>27.363488608848073</v>
      </c>
      <c r="J15" s="2"/>
      <c r="L15" s="36"/>
    </row>
    <row r="16" spans="1:12" ht="47.25">
      <c r="A16" s="16" t="s">
        <v>350</v>
      </c>
      <c r="B16" s="47" t="s">
        <v>351</v>
      </c>
      <c r="C16" s="7" t="s">
        <v>160</v>
      </c>
      <c r="D16" s="6">
        <v>181.015</v>
      </c>
      <c r="E16" s="1"/>
      <c r="F16" s="4">
        <v>53.21722</v>
      </c>
      <c r="G16" s="5">
        <f>F16-L15</f>
        <v>53.21722</v>
      </c>
      <c r="H16" s="4">
        <f t="shared" si="0"/>
        <v>-127.79777999999999</v>
      </c>
      <c r="I16" s="1">
        <f t="shared" si="1"/>
        <v>29.399342595917467</v>
      </c>
      <c r="J16" s="2"/>
      <c r="L16" s="36"/>
    </row>
    <row r="17" spans="1:12" ht="31.5">
      <c r="A17" s="16" t="s">
        <v>350</v>
      </c>
      <c r="B17" s="47" t="s">
        <v>351</v>
      </c>
      <c r="C17" s="7" t="s">
        <v>161</v>
      </c>
      <c r="D17" s="6">
        <v>171.428</v>
      </c>
      <c r="E17" s="1"/>
      <c r="F17" s="4">
        <v>45.22125</v>
      </c>
      <c r="G17" s="5">
        <f>F17-L16</f>
        <v>45.22125</v>
      </c>
      <c r="H17" s="4">
        <f t="shared" si="0"/>
        <v>-126.20675</v>
      </c>
      <c r="I17" s="1">
        <f t="shared" si="1"/>
        <v>26.379150430501436</v>
      </c>
      <c r="J17" s="2"/>
      <c r="L17" s="36"/>
    </row>
    <row r="18" spans="1:12" ht="31.5">
      <c r="A18" s="16" t="s">
        <v>350</v>
      </c>
      <c r="B18" s="47" t="s">
        <v>351</v>
      </c>
      <c r="C18" s="17" t="s">
        <v>162</v>
      </c>
      <c r="D18" s="6">
        <v>92.922</v>
      </c>
      <c r="E18" s="1"/>
      <c r="F18" s="4">
        <v>29.50784</v>
      </c>
      <c r="G18" s="5" t="e">
        <f>F18-#REF!</f>
        <v>#REF!</v>
      </c>
      <c r="H18" s="4">
        <f t="shared" si="0"/>
        <v>-63.414159999999995</v>
      </c>
      <c r="I18" s="1">
        <f t="shared" si="1"/>
        <v>31.755493855061236</v>
      </c>
      <c r="J18" s="2"/>
      <c r="L18" s="36"/>
    </row>
    <row r="19" spans="1:12" ht="31.5">
      <c r="A19" s="16" t="s">
        <v>350</v>
      </c>
      <c r="B19" s="47" t="s">
        <v>351</v>
      </c>
      <c r="C19" s="17" t="s">
        <v>163</v>
      </c>
      <c r="D19" s="6">
        <v>93.27</v>
      </c>
      <c r="E19" s="1"/>
      <c r="F19" s="4">
        <v>24.14171</v>
      </c>
      <c r="G19" s="5">
        <f>F19-L18</f>
        <v>24.14171</v>
      </c>
      <c r="H19" s="4">
        <f t="shared" si="0"/>
        <v>-69.12828999999999</v>
      </c>
      <c r="I19" s="1">
        <f t="shared" si="1"/>
        <v>25.883681784067765</v>
      </c>
      <c r="J19" s="2"/>
      <c r="L19" s="2"/>
    </row>
    <row r="20" spans="1:12" ht="63" hidden="1">
      <c r="A20" s="16"/>
      <c r="B20" s="71" t="s">
        <v>8</v>
      </c>
      <c r="C20" s="54" t="s">
        <v>164</v>
      </c>
      <c r="D20" s="45">
        <v>0</v>
      </c>
      <c r="E20" s="45"/>
      <c r="F20" s="5"/>
      <c r="G20" s="5"/>
      <c r="H20" s="5">
        <f t="shared" si="0"/>
        <v>0</v>
      </c>
      <c r="I20" s="6" t="e">
        <f t="shared" si="1"/>
        <v>#DIV/0!</v>
      </c>
      <c r="J20" s="2"/>
      <c r="L20" s="2"/>
    </row>
    <row r="21" spans="1:12" ht="15.75">
      <c r="A21" s="16" t="s">
        <v>352</v>
      </c>
      <c r="B21" s="63" t="s">
        <v>353</v>
      </c>
      <c r="C21" s="73" t="s">
        <v>117</v>
      </c>
      <c r="D21" s="6">
        <f>SUM(D22:D28)</f>
        <v>14549.901999999998</v>
      </c>
      <c r="E21" s="6">
        <f>SUM(E22:E28)</f>
        <v>0</v>
      </c>
      <c r="F21" s="6">
        <f>SUM(F22:F28)</f>
        <v>4375.6021</v>
      </c>
      <c r="G21" s="6">
        <f>SUM(G22:G28)</f>
        <v>4375.6021</v>
      </c>
      <c r="H21" s="5">
        <f t="shared" si="0"/>
        <v>-10174.299899999998</v>
      </c>
      <c r="I21" s="6">
        <f t="shared" si="1"/>
        <v>30.073069220672416</v>
      </c>
      <c r="J21" s="2"/>
      <c r="L21" s="36"/>
    </row>
    <row r="22" spans="1:12" ht="15.75">
      <c r="A22" s="16" t="s">
        <v>412</v>
      </c>
      <c r="B22" s="63" t="s">
        <v>411</v>
      </c>
      <c r="C22" s="73" t="s">
        <v>448</v>
      </c>
      <c r="D22" s="6">
        <v>5370.276</v>
      </c>
      <c r="E22" s="6"/>
      <c r="F22" s="5">
        <v>1720.25629</v>
      </c>
      <c r="G22" s="5">
        <f>F22-L21</f>
        <v>1720.25629</v>
      </c>
      <c r="H22" s="5">
        <f t="shared" si="0"/>
        <v>-3650.0197099999996</v>
      </c>
      <c r="I22" s="6">
        <f t="shared" si="1"/>
        <v>32.0329213991981</v>
      </c>
      <c r="J22" s="2"/>
      <c r="L22" s="36"/>
    </row>
    <row r="23" spans="1:12" ht="33" customHeight="1" hidden="1">
      <c r="A23" s="16"/>
      <c r="B23" s="63" t="s">
        <v>411</v>
      </c>
      <c r="C23" s="73" t="s">
        <v>165</v>
      </c>
      <c r="D23" s="6"/>
      <c r="E23" s="6"/>
      <c r="F23" s="5"/>
      <c r="G23" s="5"/>
      <c r="H23" s="5">
        <f t="shared" si="0"/>
        <v>0</v>
      </c>
      <c r="I23" s="6" t="e">
        <f t="shared" si="1"/>
        <v>#DIV/0!</v>
      </c>
      <c r="J23" s="2"/>
      <c r="L23" s="36"/>
    </row>
    <row r="24" spans="1:12" ht="15.75">
      <c r="A24" s="16" t="s">
        <v>414</v>
      </c>
      <c r="B24" s="63" t="s">
        <v>413</v>
      </c>
      <c r="C24" s="73" t="s">
        <v>449</v>
      </c>
      <c r="D24" s="6">
        <v>7439.29</v>
      </c>
      <c r="E24" s="6"/>
      <c r="F24" s="5">
        <v>2128.28504</v>
      </c>
      <c r="G24" s="5">
        <f>F24-L22</f>
        <v>2128.28504</v>
      </c>
      <c r="H24" s="5">
        <f t="shared" si="0"/>
        <v>-5311.00496</v>
      </c>
      <c r="I24" s="6">
        <f t="shared" si="1"/>
        <v>28.60871185287844</v>
      </c>
      <c r="J24" s="2"/>
      <c r="L24" s="36"/>
    </row>
    <row r="25" spans="1:12" ht="31.5">
      <c r="A25" s="16" t="s">
        <v>412</v>
      </c>
      <c r="B25" s="63" t="s">
        <v>514</v>
      </c>
      <c r="C25" s="73" t="s">
        <v>166</v>
      </c>
      <c r="D25" s="6">
        <v>74.973</v>
      </c>
      <c r="E25" s="6"/>
      <c r="F25" s="5">
        <v>25.353</v>
      </c>
      <c r="G25" s="5">
        <f>F25-L24</f>
        <v>25.353</v>
      </c>
      <c r="H25" s="5">
        <f t="shared" si="0"/>
        <v>-49.62</v>
      </c>
      <c r="I25" s="6">
        <f t="shared" si="1"/>
        <v>33.816173822576125</v>
      </c>
      <c r="J25" s="2"/>
      <c r="L25" s="36"/>
    </row>
    <row r="26" spans="1:12" ht="21.75" customHeight="1">
      <c r="A26" s="16" t="s">
        <v>416</v>
      </c>
      <c r="B26" s="63" t="s">
        <v>415</v>
      </c>
      <c r="C26" s="73" t="s">
        <v>450</v>
      </c>
      <c r="D26" s="6">
        <v>791.739</v>
      </c>
      <c r="E26" s="6"/>
      <c r="F26" s="5">
        <v>244.04075</v>
      </c>
      <c r="G26" s="5">
        <f>F26-L25</f>
        <v>244.04075</v>
      </c>
      <c r="H26" s="5">
        <f t="shared" si="0"/>
        <v>-547.69825</v>
      </c>
      <c r="I26" s="6">
        <f t="shared" si="1"/>
        <v>30.823383716098355</v>
      </c>
      <c r="J26" s="2"/>
      <c r="L26" s="36"/>
    </row>
    <row r="27" spans="1:12" ht="19.5" customHeight="1" hidden="1">
      <c r="A27" s="16" t="s">
        <v>416</v>
      </c>
      <c r="B27" s="63" t="s">
        <v>415</v>
      </c>
      <c r="C27" s="73" t="s">
        <v>443</v>
      </c>
      <c r="D27" s="6"/>
      <c r="E27" s="6"/>
      <c r="F27" s="5"/>
      <c r="G27" s="5">
        <f>F27-L26</f>
        <v>0</v>
      </c>
      <c r="H27" s="5">
        <f t="shared" si="0"/>
        <v>0</v>
      </c>
      <c r="I27" s="6"/>
      <c r="J27" s="2"/>
      <c r="L27" s="36"/>
    </row>
    <row r="28" spans="1:12" ht="15.75">
      <c r="A28" s="16" t="s">
        <v>417</v>
      </c>
      <c r="B28" s="63" t="s">
        <v>418</v>
      </c>
      <c r="C28" s="73" t="s">
        <v>118</v>
      </c>
      <c r="D28" s="5">
        <f>SUM(D29:D34)</f>
        <v>873.624</v>
      </c>
      <c r="E28" s="5">
        <f>SUM(E30:E34)</f>
        <v>0</v>
      </c>
      <c r="F28" s="5">
        <f>SUM(F29:F34)</f>
        <v>257.66702</v>
      </c>
      <c r="G28" s="5">
        <f>SUM(G29:G35)</f>
        <v>257.66702</v>
      </c>
      <c r="H28" s="5">
        <f t="shared" si="0"/>
        <v>-615.95698</v>
      </c>
      <c r="I28" s="6">
        <f aca="true" t="shared" si="2" ref="I28:I34">F28/D28*100</f>
        <v>29.494040914626886</v>
      </c>
      <c r="J28" s="2"/>
      <c r="L28" s="36"/>
    </row>
    <row r="29" spans="1:12" ht="24" customHeight="1">
      <c r="A29" s="16" t="s">
        <v>417</v>
      </c>
      <c r="B29" s="47" t="s">
        <v>430</v>
      </c>
      <c r="C29" s="17" t="s">
        <v>455</v>
      </c>
      <c r="D29" s="1">
        <v>167.044</v>
      </c>
      <c r="E29" s="1"/>
      <c r="F29" s="4">
        <v>47.1532</v>
      </c>
      <c r="G29" s="5">
        <f aca="true" t="shared" si="3" ref="G29:G35">F29-L28</f>
        <v>47.1532</v>
      </c>
      <c r="H29" s="4">
        <f t="shared" si="0"/>
        <v>-119.89080000000001</v>
      </c>
      <c r="I29" s="1">
        <f t="shared" si="2"/>
        <v>28.228011781327073</v>
      </c>
      <c r="J29" s="2"/>
      <c r="L29" s="36"/>
    </row>
    <row r="30" spans="1:12" ht="15.75">
      <c r="A30" s="16" t="s">
        <v>417</v>
      </c>
      <c r="B30" s="47" t="s">
        <v>431</v>
      </c>
      <c r="C30" s="17" t="s">
        <v>456</v>
      </c>
      <c r="D30" s="1">
        <v>259.264</v>
      </c>
      <c r="E30" s="1"/>
      <c r="F30" s="4">
        <v>83.01448</v>
      </c>
      <c r="G30" s="5">
        <f t="shared" si="3"/>
        <v>83.01448</v>
      </c>
      <c r="H30" s="4">
        <f t="shared" si="0"/>
        <v>-176.24952000000002</v>
      </c>
      <c r="I30" s="1">
        <f t="shared" si="2"/>
        <v>32.019285361639106</v>
      </c>
      <c r="J30" s="2"/>
      <c r="L30" s="36"/>
    </row>
    <row r="31" spans="1:12" ht="33" customHeight="1">
      <c r="A31" s="16" t="s">
        <v>417</v>
      </c>
      <c r="B31" s="47" t="s">
        <v>432</v>
      </c>
      <c r="C31" s="17" t="s">
        <v>457</v>
      </c>
      <c r="D31" s="1">
        <v>172.679</v>
      </c>
      <c r="E31" s="1"/>
      <c r="F31" s="4">
        <v>52.72722</v>
      </c>
      <c r="G31" s="5">
        <f t="shared" si="3"/>
        <v>52.72722</v>
      </c>
      <c r="H31" s="4">
        <f t="shared" si="0"/>
        <v>-119.95178</v>
      </c>
      <c r="I31" s="1">
        <f t="shared" si="2"/>
        <v>30.534818941504177</v>
      </c>
      <c r="J31" s="2"/>
      <c r="L31" s="36"/>
    </row>
    <row r="32" spans="1:12" ht="18.75" customHeight="1">
      <c r="A32" s="16" t="s">
        <v>417</v>
      </c>
      <c r="B32" s="47" t="s">
        <v>427</v>
      </c>
      <c r="C32" s="17" t="s">
        <v>458</v>
      </c>
      <c r="D32" s="1">
        <v>256.359</v>
      </c>
      <c r="E32" s="1"/>
      <c r="F32" s="4">
        <v>71.28078</v>
      </c>
      <c r="G32" s="5">
        <f t="shared" si="3"/>
        <v>71.28078</v>
      </c>
      <c r="H32" s="4">
        <f t="shared" si="0"/>
        <v>-185.07822</v>
      </c>
      <c r="I32" s="1">
        <f t="shared" si="2"/>
        <v>27.805062431980154</v>
      </c>
      <c r="J32" s="2"/>
      <c r="L32" s="36"/>
    </row>
    <row r="33" spans="1:12" ht="35.25" customHeight="1">
      <c r="A33" s="16" t="s">
        <v>417</v>
      </c>
      <c r="B33" s="47" t="s">
        <v>493</v>
      </c>
      <c r="C33" s="17" t="s">
        <v>167</v>
      </c>
      <c r="D33" s="1">
        <v>18.278</v>
      </c>
      <c r="E33" s="1"/>
      <c r="F33" s="4">
        <v>3.49134</v>
      </c>
      <c r="G33" s="5">
        <f t="shared" si="3"/>
        <v>3.49134</v>
      </c>
      <c r="H33" s="4">
        <f t="shared" si="0"/>
        <v>-14.786659999999998</v>
      </c>
      <c r="I33" s="1">
        <f t="shared" si="2"/>
        <v>19.10132399606084</v>
      </c>
      <c r="J33" s="2"/>
      <c r="L33" s="36"/>
    </row>
    <row r="34" spans="1:12" ht="30" customHeight="1" hidden="1">
      <c r="A34" s="18" t="s">
        <v>417</v>
      </c>
      <c r="B34" s="48" t="s">
        <v>481</v>
      </c>
      <c r="C34" s="7" t="s">
        <v>482</v>
      </c>
      <c r="D34" s="1"/>
      <c r="E34" s="1"/>
      <c r="F34" s="4"/>
      <c r="G34" s="5">
        <f t="shared" si="3"/>
        <v>0</v>
      </c>
      <c r="H34" s="4">
        <f t="shared" si="0"/>
        <v>0</v>
      </c>
      <c r="I34" s="1" t="e">
        <f t="shared" si="2"/>
        <v>#DIV/0!</v>
      </c>
      <c r="J34" s="2"/>
      <c r="L34" s="36"/>
    </row>
    <row r="35" spans="1:12" ht="1.5" customHeight="1" hidden="1">
      <c r="A35" s="18" t="s">
        <v>417</v>
      </c>
      <c r="B35" s="48" t="s">
        <v>489</v>
      </c>
      <c r="C35" s="17" t="s">
        <v>517</v>
      </c>
      <c r="D35" s="1"/>
      <c r="E35" s="1">
        <v>402.9</v>
      </c>
      <c r="F35" s="4"/>
      <c r="G35" s="5">
        <f t="shared" si="3"/>
        <v>0</v>
      </c>
      <c r="H35" s="4"/>
      <c r="I35" s="1"/>
      <c r="J35" s="2"/>
      <c r="K35" s="2"/>
      <c r="L35" s="2"/>
    </row>
    <row r="36" spans="1:12" ht="15.75" hidden="1">
      <c r="A36" s="16" t="s">
        <v>459</v>
      </c>
      <c r="B36" s="47" t="s">
        <v>354</v>
      </c>
      <c r="C36" s="17" t="s">
        <v>460</v>
      </c>
      <c r="D36" s="1">
        <f>SUM(D37:D37)</f>
        <v>0</v>
      </c>
      <c r="E36" s="1">
        <f>SUM(E37:E37)</f>
        <v>0</v>
      </c>
      <c r="F36" s="1">
        <f>SUM(F37:F37)</f>
        <v>0</v>
      </c>
      <c r="G36" s="6">
        <f>SUM(G37:G37)</f>
        <v>0</v>
      </c>
      <c r="H36" s="4">
        <f aca="true" t="shared" si="4" ref="H36:H67">F36-D36</f>
        <v>0</v>
      </c>
      <c r="I36" s="1" t="e">
        <f aca="true" t="shared" si="5" ref="I36:I67">F36/D36*100</f>
        <v>#DIV/0!</v>
      </c>
      <c r="J36" s="2"/>
      <c r="L36" s="36"/>
    </row>
    <row r="37" spans="1:12" ht="47.25" hidden="1">
      <c r="A37" s="16" t="s">
        <v>400</v>
      </c>
      <c r="B37" s="47" t="s">
        <v>401</v>
      </c>
      <c r="C37" s="7" t="s">
        <v>485</v>
      </c>
      <c r="D37" s="1"/>
      <c r="E37" s="1"/>
      <c r="F37" s="4"/>
      <c r="G37" s="5">
        <f>F37-L36</f>
        <v>0</v>
      </c>
      <c r="H37" s="4">
        <f t="shared" si="4"/>
        <v>0</v>
      </c>
      <c r="I37" s="1" t="e">
        <f t="shared" si="5"/>
        <v>#DIV/0!</v>
      </c>
      <c r="J37" s="2"/>
      <c r="L37" s="2"/>
    </row>
    <row r="38" spans="1:12" ht="33.75" customHeight="1">
      <c r="A38" s="16" t="s">
        <v>461</v>
      </c>
      <c r="B38" s="63" t="s">
        <v>355</v>
      </c>
      <c r="C38" s="54" t="s">
        <v>119</v>
      </c>
      <c r="D38" s="6">
        <f>D39+D52+D91+D93+D104+D110+D60+D92</f>
        <v>8759.925</v>
      </c>
      <c r="E38" s="6">
        <f>E39+E52+E91+E93+E104+E110+E60+E92</f>
        <v>534.8</v>
      </c>
      <c r="F38" s="6">
        <f>F39+F52+F60+F91+F92+F93+F104+F110</f>
        <v>2401.1288899999995</v>
      </c>
      <c r="G38" s="6" t="e">
        <f>G39+G52+G61+G62+#REF!+G83+G87+G90+G91+G93+G104+G111</f>
        <v>#REF!</v>
      </c>
      <c r="H38" s="5">
        <f t="shared" si="4"/>
        <v>-6358.796109999999</v>
      </c>
      <c r="I38" s="6">
        <f t="shared" si="5"/>
        <v>27.410381824045295</v>
      </c>
      <c r="J38" s="2"/>
      <c r="L38" s="2"/>
    </row>
    <row r="39" spans="1:12" ht="31.5">
      <c r="A39" s="16"/>
      <c r="B39" s="77" t="s">
        <v>499</v>
      </c>
      <c r="C39" s="73" t="s">
        <v>120</v>
      </c>
      <c r="D39" s="6">
        <f>SUM(D40:D51)</f>
        <v>530.655</v>
      </c>
      <c r="E39" s="6">
        <f>SUM(E40:E51)</f>
        <v>0</v>
      </c>
      <c r="F39" s="6">
        <f>SUM(F40:F51)</f>
        <v>11.997440000000001</v>
      </c>
      <c r="G39" s="6">
        <f>SUM(G40:G50)</f>
        <v>11.997440000000001</v>
      </c>
      <c r="H39" s="5">
        <f t="shared" si="4"/>
        <v>-518.65756</v>
      </c>
      <c r="I39" s="6">
        <f t="shared" si="5"/>
        <v>2.2608738257436567</v>
      </c>
      <c r="J39" s="2"/>
      <c r="L39" s="36"/>
    </row>
    <row r="40" spans="1:12" ht="78.75">
      <c r="A40" s="16" t="s">
        <v>356</v>
      </c>
      <c r="B40" s="63" t="s">
        <v>357</v>
      </c>
      <c r="C40" s="81" t="s">
        <v>291</v>
      </c>
      <c r="D40" s="6">
        <v>205.2</v>
      </c>
      <c r="E40" s="6"/>
      <c r="F40" s="5">
        <v>0</v>
      </c>
      <c r="G40" s="5">
        <f aca="true" t="shared" si="6" ref="G40:G50">F40-L39</f>
        <v>0</v>
      </c>
      <c r="H40" s="5">
        <f t="shared" si="4"/>
        <v>-205.2</v>
      </c>
      <c r="I40" s="6">
        <f t="shared" si="5"/>
        <v>0</v>
      </c>
      <c r="J40" s="2"/>
      <c r="L40" s="36"/>
    </row>
    <row r="41" spans="1:12" ht="78.75">
      <c r="A41" s="16" t="s">
        <v>356</v>
      </c>
      <c r="B41" s="63" t="s">
        <v>403</v>
      </c>
      <c r="C41" s="80" t="s">
        <v>291</v>
      </c>
      <c r="D41" s="6">
        <v>0.2</v>
      </c>
      <c r="E41" s="6"/>
      <c r="F41" s="5">
        <v>0</v>
      </c>
      <c r="G41" s="5">
        <f t="shared" si="6"/>
        <v>0</v>
      </c>
      <c r="H41" s="5">
        <f t="shared" si="4"/>
        <v>-0.2</v>
      </c>
      <c r="I41" s="6">
        <f t="shared" si="5"/>
        <v>0</v>
      </c>
      <c r="J41" s="2"/>
      <c r="L41" s="36"/>
    </row>
    <row r="42" spans="1:12" ht="78.75">
      <c r="A42" s="16" t="s">
        <v>356</v>
      </c>
      <c r="B42" s="63" t="s">
        <v>404</v>
      </c>
      <c r="C42" s="80" t="s">
        <v>292</v>
      </c>
      <c r="D42" s="6">
        <v>0.5</v>
      </c>
      <c r="E42" s="6"/>
      <c r="F42" s="5">
        <v>0</v>
      </c>
      <c r="G42" s="5">
        <f t="shared" si="6"/>
        <v>0</v>
      </c>
      <c r="H42" s="5">
        <f t="shared" si="4"/>
        <v>-0.5</v>
      </c>
      <c r="I42" s="6">
        <f t="shared" si="5"/>
        <v>0</v>
      </c>
      <c r="J42" s="2"/>
      <c r="L42" s="36"/>
    </row>
    <row r="43" spans="1:12" ht="78.75">
      <c r="A43" s="16" t="s">
        <v>356</v>
      </c>
      <c r="B43" s="63" t="s">
        <v>405</v>
      </c>
      <c r="C43" s="82" t="s">
        <v>293</v>
      </c>
      <c r="D43" s="6">
        <v>57.5</v>
      </c>
      <c r="E43" s="6"/>
      <c r="F43" s="5">
        <v>0</v>
      </c>
      <c r="G43" s="5">
        <f t="shared" si="6"/>
        <v>0</v>
      </c>
      <c r="H43" s="5">
        <f t="shared" si="4"/>
        <v>-57.5</v>
      </c>
      <c r="I43" s="6">
        <f t="shared" si="5"/>
        <v>0</v>
      </c>
      <c r="J43" s="2"/>
      <c r="L43" s="36"/>
    </row>
    <row r="44" spans="1:12" ht="67.5" customHeight="1" hidden="1">
      <c r="A44" s="16" t="s">
        <v>356</v>
      </c>
      <c r="B44" s="63" t="s">
        <v>488</v>
      </c>
      <c r="C44" s="79" t="s">
        <v>31</v>
      </c>
      <c r="D44" s="6"/>
      <c r="E44" s="6"/>
      <c r="F44" s="5"/>
      <c r="G44" s="5">
        <f t="shared" si="6"/>
        <v>0</v>
      </c>
      <c r="H44" s="5">
        <f t="shared" si="4"/>
        <v>0</v>
      </c>
      <c r="I44" s="6" t="e">
        <f t="shared" si="5"/>
        <v>#DIV/0!</v>
      </c>
      <c r="J44" s="2"/>
      <c r="L44" s="36"/>
    </row>
    <row r="45" spans="1:12" ht="0.75" customHeight="1" hidden="1">
      <c r="A45" s="16" t="s">
        <v>356</v>
      </c>
      <c r="B45" s="63" t="s">
        <v>442</v>
      </c>
      <c r="C45" s="62" t="s">
        <v>26</v>
      </c>
      <c r="D45" s="6"/>
      <c r="E45" s="6"/>
      <c r="F45" s="5"/>
      <c r="G45" s="5">
        <f t="shared" si="6"/>
        <v>0</v>
      </c>
      <c r="H45" s="5">
        <f t="shared" si="4"/>
        <v>0</v>
      </c>
      <c r="I45" s="6" t="e">
        <f t="shared" si="5"/>
        <v>#DIV/0!</v>
      </c>
      <c r="J45" s="2"/>
      <c r="L45" s="36"/>
    </row>
    <row r="46" spans="1:12" ht="77.25" customHeight="1">
      <c r="A46" s="16" t="s">
        <v>381</v>
      </c>
      <c r="B46" s="63" t="s">
        <v>423</v>
      </c>
      <c r="C46" s="81" t="s">
        <v>173</v>
      </c>
      <c r="D46" s="6">
        <v>146.6</v>
      </c>
      <c r="E46" s="6"/>
      <c r="F46" s="5">
        <v>0</v>
      </c>
      <c r="G46" s="5">
        <f t="shared" si="6"/>
        <v>0</v>
      </c>
      <c r="H46" s="5">
        <f t="shared" si="4"/>
        <v>-146.6</v>
      </c>
      <c r="I46" s="6">
        <f t="shared" si="5"/>
        <v>0</v>
      </c>
      <c r="J46" s="2"/>
      <c r="L46" s="36"/>
    </row>
    <row r="47" spans="1:12" ht="73.5" customHeight="1" hidden="1">
      <c r="A47" s="16" t="s">
        <v>381</v>
      </c>
      <c r="B47" s="63" t="s">
        <v>492</v>
      </c>
      <c r="C47" s="80" t="s">
        <v>174</v>
      </c>
      <c r="D47" s="6"/>
      <c r="E47" s="6"/>
      <c r="F47" s="5"/>
      <c r="G47" s="5">
        <f t="shared" si="6"/>
        <v>0</v>
      </c>
      <c r="H47" s="5">
        <f t="shared" si="4"/>
        <v>0</v>
      </c>
      <c r="I47" s="6" t="e">
        <f t="shared" si="5"/>
        <v>#DIV/0!</v>
      </c>
      <c r="J47" s="2"/>
      <c r="L47" s="36"/>
    </row>
    <row r="48" spans="1:12" ht="67.5" customHeight="1">
      <c r="A48" s="16" t="s">
        <v>381</v>
      </c>
      <c r="B48" s="63" t="s">
        <v>424</v>
      </c>
      <c r="C48" s="80" t="s">
        <v>175</v>
      </c>
      <c r="D48" s="6">
        <v>6.051</v>
      </c>
      <c r="E48" s="6"/>
      <c r="F48" s="5">
        <v>2.55059</v>
      </c>
      <c r="G48" s="5">
        <f t="shared" si="6"/>
        <v>2.55059</v>
      </c>
      <c r="H48" s="5">
        <f t="shared" si="4"/>
        <v>-3.50041</v>
      </c>
      <c r="I48" s="6">
        <f t="shared" si="5"/>
        <v>42.15154519914064</v>
      </c>
      <c r="J48" s="2"/>
      <c r="L48" s="36"/>
    </row>
    <row r="49" spans="1:12" ht="48.75" customHeight="1">
      <c r="A49" s="16" t="s">
        <v>381</v>
      </c>
      <c r="B49" s="63" t="s">
        <v>498</v>
      </c>
      <c r="C49" s="80" t="s">
        <v>176</v>
      </c>
      <c r="D49" s="6">
        <v>38.7</v>
      </c>
      <c r="E49" s="6"/>
      <c r="F49" s="5">
        <v>9.44654</v>
      </c>
      <c r="G49" s="5">
        <f t="shared" si="6"/>
        <v>9.44654</v>
      </c>
      <c r="H49" s="5">
        <f t="shared" si="4"/>
        <v>-29.253460000000004</v>
      </c>
      <c r="I49" s="6">
        <f t="shared" si="5"/>
        <v>24.40966408268734</v>
      </c>
      <c r="J49" s="2"/>
      <c r="L49" s="36"/>
    </row>
    <row r="50" spans="1:12" ht="31.5">
      <c r="A50" s="16" t="s">
        <v>381</v>
      </c>
      <c r="B50" s="63" t="s">
        <v>516</v>
      </c>
      <c r="C50" s="80" t="s">
        <v>177</v>
      </c>
      <c r="D50" s="6">
        <v>36.004</v>
      </c>
      <c r="E50" s="6"/>
      <c r="F50" s="5">
        <v>0.00031</v>
      </c>
      <c r="G50" s="5">
        <f t="shared" si="6"/>
        <v>0.00031</v>
      </c>
      <c r="H50" s="5">
        <f t="shared" si="4"/>
        <v>-36.00369</v>
      </c>
      <c r="I50" s="6">
        <f t="shared" si="5"/>
        <v>0.0008610154427285858</v>
      </c>
      <c r="J50" s="2"/>
      <c r="K50" s="2"/>
      <c r="L50" s="2"/>
    </row>
    <row r="51" spans="1:12" ht="18.75" customHeight="1">
      <c r="A51" s="16" t="s">
        <v>381</v>
      </c>
      <c r="B51" s="63" t="s">
        <v>34</v>
      </c>
      <c r="C51" s="81" t="s">
        <v>190</v>
      </c>
      <c r="D51" s="6">
        <v>39.9</v>
      </c>
      <c r="E51" s="6"/>
      <c r="F51" s="5">
        <v>0</v>
      </c>
      <c r="G51" s="5"/>
      <c r="H51" s="5">
        <f t="shared" si="4"/>
        <v>-39.9</v>
      </c>
      <c r="I51" s="6">
        <f t="shared" si="5"/>
        <v>0</v>
      </c>
      <c r="J51" s="2"/>
      <c r="K51" s="2"/>
      <c r="L51" s="2"/>
    </row>
    <row r="52" spans="1:12" ht="31.5">
      <c r="A52" s="16"/>
      <c r="B52" s="77" t="s">
        <v>500</v>
      </c>
      <c r="C52" s="62" t="s">
        <v>121</v>
      </c>
      <c r="D52" s="6">
        <f>SUM(D53:D59)</f>
        <v>6104.3</v>
      </c>
      <c r="E52" s="6">
        <f>SUM(E53:E59)</f>
        <v>0</v>
      </c>
      <c r="F52" s="6">
        <f>SUM(F53:F59)</f>
        <v>1822.2591699999996</v>
      </c>
      <c r="G52" s="6">
        <f>SUM(G53:G57)</f>
        <v>1782.2061999999996</v>
      </c>
      <c r="H52" s="5">
        <f t="shared" si="4"/>
        <v>-4282.040830000001</v>
      </c>
      <c r="I52" s="6">
        <f t="shared" si="5"/>
        <v>29.852057893615967</v>
      </c>
      <c r="J52" s="2"/>
      <c r="L52" s="37"/>
    </row>
    <row r="53" spans="1:12" ht="19.5" customHeight="1">
      <c r="A53" s="16" t="s">
        <v>359</v>
      </c>
      <c r="B53" s="63" t="s">
        <v>406</v>
      </c>
      <c r="C53" s="54" t="s">
        <v>191</v>
      </c>
      <c r="D53" s="6">
        <v>74.1</v>
      </c>
      <c r="E53" s="6"/>
      <c r="F53" s="5">
        <v>29.3978</v>
      </c>
      <c r="G53" s="5">
        <f aca="true" t="shared" si="7" ref="G53:G58">F53-L52</f>
        <v>29.3978</v>
      </c>
      <c r="H53" s="5">
        <f t="shared" si="4"/>
        <v>-44.70219999999999</v>
      </c>
      <c r="I53" s="6">
        <f t="shared" si="5"/>
        <v>39.67314439946019</v>
      </c>
      <c r="J53" s="2"/>
      <c r="L53" s="36"/>
    </row>
    <row r="54" spans="1:12" ht="19.5" customHeight="1">
      <c r="A54" s="16" t="s">
        <v>359</v>
      </c>
      <c r="B54" s="63" t="s">
        <v>407</v>
      </c>
      <c r="C54" s="54" t="s">
        <v>192</v>
      </c>
      <c r="D54" s="6">
        <v>991.8</v>
      </c>
      <c r="E54" s="6"/>
      <c r="F54" s="5">
        <v>313.27289</v>
      </c>
      <c r="G54" s="5">
        <f t="shared" si="7"/>
        <v>313.27289</v>
      </c>
      <c r="H54" s="5">
        <f t="shared" si="4"/>
        <v>-678.52711</v>
      </c>
      <c r="I54" s="6">
        <f t="shared" si="5"/>
        <v>31.58629663238556</v>
      </c>
      <c r="J54" s="2"/>
      <c r="L54" s="36"/>
    </row>
    <row r="55" spans="1:12" ht="18.75" customHeight="1">
      <c r="A55" s="16" t="s">
        <v>359</v>
      </c>
      <c r="B55" s="63" t="s">
        <v>408</v>
      </c>
      <c r="C55" s="54" t="s">
        <v>193</v>
      </c>
      <c r="D55" s="6">
        <v>3793.3</v>
      </c>
      <c r="E55" s="6"/>
      <c r="F55" s="5">
        <v>1143.28408</v>
      </c>
      <c r="G55" s="5">
        <f t="shared" si="7"/>
        <v>1143.28408</v>
      </c>
      <c r="H55" s="5">
        <f t="shared" si="4"/>
        <v>-2650.0159200000003</v>
      </c>
      <c r="I55" s="6">
        <f t="shared" si="5"/>
        <v>30.139563968048925</v>
      </c>
      <c r="J55" s="2"/>
      <c r="L55" s="36"/>
    </row>
    <row r="56" spans="1:12" ht="31.5">
      <c r="A56" s="16" t="s">
        <v>359</v>
      </c>
      <c r="B56" s="63" t="s">
        <v>409</v>
      </c>
      <c r="C56" s="54" t="s">
        <v>194</v>
      </c>
      <c r="D56" s="6">
        <v>500</v>
      </c>
      <c r="E56" s="6"/>
      <c r="F56" s="5">
        <v>81.27543</v>
      </c>
      <c r="G56" s="5">
        <f t="shared" si="7"/>
        <v>81.27543</v>
      </c>
      <c r="H56" s="5">
        <f t="shared" si="4"/>
        <v>-418.72456999999997</v>
      </c>
      <c r="I56" s="6">
        <f t="shared" si="5"/>
        <v>16.255086</v>
      </c>
      <c r="J56" s="2"/>
      <c r="L56" s="36"/>
    </row>
    <row r="57" spans="1:12" ht="18.75" customHeight="1">
      <c r="A57" s="16" t="s">
        <v>359</v>
      </c>
      <c r="B57" s="63" t="s">
        <v>410</v>
      </c>
      <c r="C57" s="54" t="s">
        <v>195</v>
      </c>
      <c r="D57" s="6">
        <v>598.6</v>
      </c>
      <c r="E57" s="6"/>
      <c r="F57" s="5">
        <v>214.976</v>
      </c>
      <c r="G57" s="5">
        <f t="shared" si="7"/>
        <v>214.976</v>
      </c>
      <c r="H57" s="5">
        <f t="shared" si="4"/>
        <v>-383.624</v>
      </c>
      <c r="I57" s="6">
        <f t="shared" si="5"/>
        <v>35.91313063815569</v>
      </c>
      <c r="J57" s="2"/>
      <c r="L57" s="36"/>
    </row>
    <row r="58" spans="1:12" ht="20.25" customHeight="1">
      <c r="A58" s="16" t="s">
        <v>359</v>
      </c>
      <c r="B58" s="63" t="s">
        <v>495</v>
      </c>
      <c r="C58" s="54" t="s">
        <v>196</v>
      </c>
      <c r="D58" s="6">
        <v>126.7</v>
      </c>
      <c r="E58" s="6"/>
      <c r="F58" s="5">
        <v>36.8988</v>
      </c>
      <c r="G58" s="5">
        <f t="shared" si="7"/>
        <v>36.8988</v>
      </c>
      <c r="H58" s="5">
        <f t="shared" si="4"/>
        <v>-89.8012</v>
      </c>
      <c r="I58" s="6">
        <f t="shared" si="5"/>
        <v>29.12296764009471</v>
      </c>
      <c r="J58" s="2"/>
      <c r="L58" s="36"/>
    </row>
    <row r="59" spans="1:12" ht="17.25" customHeight="1">
      <c r="A59" s="16" t="s">
        <v>359</v>
      </c>
      <c r="B59" s="63" t="s">
        <v>33</v>
      </c>
      <c r="C59" s="54" t="s">
        <v>197</v>
      </c>
      <c r="D59" s="6">
        <v>19.8</v>
      </c>
      <c r="E59" s="6"/>
      <c r="F59" s="5">
        <v>3.15417</v>
      </c>
      <c r="G59" s="5"/>
      <c r="H59" s="5">
        <f t="shared" si="4"/>
        <v>-16.64583</v>
      </c>
      <c r="I59" s="6">
        <f t="shared" si="5"/>
        <v>15.930151515151517</v>
      </c>
      <c r="J59" s="2"/>
      <c r="L59" s="36"/>
    </row>
    <row r="60" spans="1:12" ht="18" customHeight="1">
      <c r="A60" s="16"/>
      <c r="B60" s="63" t="s">
        <v>518</v>
      </c>
      <c r="C60" s="62" t="s">
        <v>122</v>
      </c>
      <c r="D60" s="6">
        <f>D61+D62+D64+D83+D87+D90+D66+D88+D89+D65+D81+D63+D82+D84+D85+D86</f>
        <v>744.0219999999999</v>
      </c>
      <c r="E60" s="6">
        <f>E61+E62+E64+E83+E87+E90+E66+E88+E89+E65+E81+E63+E82+E84+E85+E86</f>
        <v>0</v>
      </c>
      <c r="F60" s="6">
        <f>F61+F62+F64+F83+F87+F90+F66+F88+F89+F65+F81+F63+F82+F84+F85+F86</f>
        <v>141.84024</v>
      </c>
      <c r="G60" s="6">
        <f>G61+G62+G64+G83+G87+G90+G66+G88+G89+G65+G81</f>
        <v>133.52978</v>
      </c>
      <c r="H60" s="5">
        <f t="shared" si="4"/>
        <v>-602.1817599999999</v>
      </c>
      <c r="I60" s="6">
        <f t="shared" si="5"/>
        <v>19.06398466712006</v>
      </c>
      <c r="J60" s="2"/>
      <c r="L60" s="36"/>
    </row>
    <row r="61" spans="1:12" ht="30.75" customHeight="1">
      <c r="A61" s="16" t="s">
        <v>359</v>
      </c>
      <c r="B61" s="63" t="s">
        <v>360</v>
      </c>
      <c r="C61" s="54" t="s">
        <v>198</v>
      </c>
      <c r="D61" s="6">
        <v>348</v>
      </c>
      <c r="E61" s="6"/>
      <c r="F61" s="5">
        <v>121.79259</v>
      </c>
      <c r="G61" s="5">
        <f>F61-L60</f>
        <v>121.79259</v>
      </c>
      <c r="H61" s="5">
        <f t="shared" si="4"/>
        <v>-226.20740999999998</v>
      </c>
      <c r="I61" s="6">
        <f t="shared" si="5"/>
        <v>34.99787068965517</v>
      </c>
      <c r="J61" s="2"/>
      <c r="L61" s="36"/>
    </row>
    <row r="62" spans="1:12" ht="48" customHeight="1">
      <c r="A62" s="16" t="s">
        <v>358</v>
      </c>
      <c r="B62" s="63" t="s">
        <v>391</v>
      </c>
      <c r="C62" s="54" t="s">
        <v>199</v>
      </c>
      <c r="D62" s="6">
        <v>75.2</v>
      </c>
      <c r="E62" s="6"/>
      <c r="F62" s="5">
        <v>0</v>
      </c>
      <c r="G62" s="5">
        <f>F62-L61</f>
        <v>0</v>
      </c>
      <c r="H62" s="5">
        <f t="shared" si="4"/>
        <v>-75.2</v>
      </c>
      <c r="I62" s="6">
        <f t="shared" si="5"/>
        <v>0</v>
      </c>
      <c r="J62" s="2"/>
      <c r="L62" s="2"/>
    </row>
    <row r="63" spans="1:12" ht="26.25" customHeight="1" hidden="1">
      <c r="A63" s="16"/>
      <c r="B63" s="63" t="s">
        <v>60</v>
      </c>
      <c r="C63" s="54" t="s">
        <v>200</v>
      </c>
      <c r="D63" s="6"/>
      <c r="E63" s="6"/>
      <c r="F63" s="6"/>
      <c r="G63" s="5"/>
      <c r="H63" s="5">
        <f t="shared" si="4"/>
        <v>0</v>
      </c>
      <c r="I63" s="6" t="e">
        <f t="shared" si="5"/>
        <v>#DIV/0!</v>
      </c>
      <c r="J63" s="2"/>
      <c r="L63" s="2"/>
    </row>
    <row r="64" spans="1:12" ht="34.5" customHeight="1">
      <c r="A64" s="16" t="s">
        <v>363</v>
      </c>
      <c r="B64" s="63" t="s">
        <v>364</v>
      </c>
      <c r="C64" s="73" t="s">
        <v>201</v>
      </c>
      <c r="D64" s="6">
        <v>201.61</v>
      </c>
      <c r="E64" s="6"/>
      <c r="F64" s="6">
        <v>11.13719</v>
      </c>
      <c r="G64" s="5">
        <f>F64-L63</f>
        <v>11.13719</v>
      </c>
      <c r="H64" s="5">
        <f t="shared" si="4"/>
        <v>-190.47281</v>
      </c>
      <c r="I64" s="6">
        <f t="shared" si="5"/>
        <v>5.5241257874113385</v>
      </c>
      <c r="J64" s="2"/>
      <c r="L64" s="38"/>
    </row>
    <row r="65" spans="1:12" ht="31.5">
      <c r="A65" s="16" t="s">
        <v>363</v>
      </c>
      <c r="B65" s="63" t="s">
        <v>364</v>
      </c>
      <c r="C65" s="73" t="s">
        <v>202</v>
      </c>
      <c r="D65" s="6">
        <v>1.7</v>
      </c>
      <c r="E65" s="6"/>
      <c r="F65" s="6">
        <v>0</v>
      </c>
      <c r="G65" s="5"/>
      <c r="H65" s="5">
        <f t="shared" si="4"/>
        <v>-1.7</v>
      </c>
      <c r="I65" s="6">
        <f t="shared" si="5"/>
        <v>0</v>
      </c>
      <c r="J65" s="2"/>
      <c r="L65" s="38"/>
    </row>
    <row r="66" spans="1:12" ht="33" customHeight="1">
      <c r="A66" s="16" t="s">
        <v>363</v>
      </c>
      <c r="B66" s="63" t="s">
        <v>364</v>
      </c>
      <c r="C66" s="73" t="s">
        <v>203</v>
      </c>
      <c r="D66" s="6">
        <v>15</v>
      </c>
      <c r="E66" s="6"/>
      <c r="F66" s="5">
        <v>0</v>
      </c>
      <c r="G66" s="5">
        <f>F66-L64</f>
        <v>0</v>
      </c>
      <c r="H66" s="5">
        <f t="shared" si="4"/>
        <v>-15</v>
      </c>
      <c r="I66" s="6">
        <f t="shared" si="5"/>
        <v>0</v>
      </c>
      <c r="J66" s="2"/>
      <c r="L66" s="38"/>
    </row>
    <row r="67" spans="1:12" ht="20.25" customHeight="1" hidden="1">
      <c r="A67" s="16" t="s">
        <v>363</v>
      </c>
      <c r="B67" s="63" t="s">
        <v>364</v>
      </c>
      <c r="C67" s="73" t="s">
        <v>97</v>
      </c>
      <c r="D67" s="6"/>
      <c r="E67" s="6"/>
      <c r="F67" s="5"/>
      <c r="G67" s="5">
        <f aca="true" t="shared" si="8" ref="G67:G80">F67-L66</f>
        <v>0</v>
      </c>
      <c r="H67" s="5">
        <f t="shared" si="4"/>
        <v>0</v>
      </c>
      <c r="I67" s="6" t="e">
        <f t="shared" si="5"/>
        <v>#DIV/0!</v>
      </c>
      <c r="J67" s="2"/>
      <c r="L67" s="38"/>
    </row>
    <row r="68" spans="1:12" ht="21" customHeight="1" hidden="1">
      <c r="A68" s="16" t="s">
        <v>363</v>
      </c>
      <c r="B68" s="63" t="s">
        <v>364</v>
      </c>
      <c r="C68" s="73" t="s">
        <v>469</v>
      </c>
      <c r="D68" s="6"/>
      <c r="E68" s="6"/>
      <c r="F68" s="5"/>
      <c r="G68" s="5">
        <f t="shared" si="8"/>
        <v>0</v>
      </c>
      <c r="H68" s="5">
        <f aca="true" t="shared" si="9" ref="H68:H92">F68-D68</f>
        <v>0</v>
      </c>
      <c r="I68" s="6" t="e">
        <f aca="true" t="shared" si="10" ref="I68:I102">F68/D68*100</f>
        <v>#DIV/0!</v>
      </c>
      <c r="J68" s="2"/>
      <c r="L68" s="38"/>
    </row>
    <row r="69" spans="1:12" ht="23.25" customHeight="1" hidden="1">
      <c r="A69" s="16" t="s">
        <v>363</v>
      </c>
      <c r="B69" s="63" t="s">
        <v>364</v>
      </c>
      <c r="C69" s="73" t="s">
        <v>441</v>
      </c>
      <c r="D69" s="6"/>
      <c r="E69" s="6"/>
      <c r="F69" s="5"/>
      <c r="G69" s="5">
        <f t="shared" si="8"/>
        <v>0</v>
      </c>
      <c r="H69" s="5">
        <f t="shared" si="9"/>
        <v>0</v>
      </c>
      <c r="I69" s="6" t="e">
        <f t="shared" si="10"/>
        <v>#DIV/0!</v>
      </c>
      <c r="J69" s="2"/>
      <c r="L69" s="38"/>
    </row>
    <row r="70" spans="1:12" ht="24" customHeight="1" hidden="1">
      <c r="A70" s="16" t="s">
        <v>363</v>
      </c>
      <c r="B70" s="63" t="s">
        <v>364</v>
      </c>
      <c r="C70" s="73" t="s">
        <v>436</v>
      </c>
      <c r="D70" s="6"/>
      <c r="E70" s="6"/>
      <c r="F70" s="5"/>
      <c r="G70" s="5">
        <f t="shared" si="8"/>
        <v>0</v>
      </c>
      <c r="H70" s="5">
        <f t="shared" si="9"/>
        <v>0</v>
      </c>
      <c r="I70" s="6" t="e">
        <f t="shared" si="10"/>
        <v>#DIV/0!</v>
      </c>
      <c r="J70" s="2"/>
      <c r="L70" s="38"/>
    </row>
    <row r="71" spans="1:12" ht="22.5" customHeight="1" hidden="1">
      <c r="A71" s="16" t="s">
        <v>363</v>
      </c>
      <c r="B71" s="63" t="s">
        <v>364</v>
      </c>
      <c r="C71" s="73" t="s">
        <v>462</v>
      </c>
      <c r="D71" s="6"/>
      <c r="E71" s="6"/>
      <c r="F71" s="5"/>
      <c r="G71" s="5">
        <f t="shared" si="8"/>
        <v>0</v>
      </c>
      <c r="H71" s="5">
        <f t="shared" si="9"/>
        <v>0</v>
      </c>
      <c r="I71" s="6" t="e">
        <f t="shared" si="10"/>
        <v>#DIV/0!</v>
      </c>
      <c r="J71" s="2"/>
      <c r="L71" s="38"/>
    </row>
    <row r="72" spans="1:12" ht="22.5" customHeight="1" hidden="1">
      <c r="A72" s="16" t="s">
        <v>363</v>
      </c>
      <c r="B72" s="63" t="s">
        <v>364</v>
      </c>
      <c r="C72" s="73" t="s">
        <v>434</v>
      </c>
      <c r="D72" s="6"/>
      <c r="E72" s="6"/>
      <c r="F72" s="5"/>
      <c r="G72" s="5">
        <f t="shared" si="8"/>
        <v>0</v>
      </c>
      <c r="H72" s="5">
        <f t="shared" si="9"/>
        <v>0</v>
      </c>
      <c r="I72" s="6" t="e">
        <f t="shared" si="10"/>
        <v>#DIV/0!</v>
      </c>
      <c r="J72" s="2"/>
      <c r="L72" s="38"/>
    </row>
    <row r="73" spans="1:12" ht="26.25" customHeight="1" hidden="1">
      <c r="A73" s="16" t="s">
        <v>363</v>
      </c>
      <c r="B73" s="63" t="s">
        <v>364</v>
      </c>
      <c r="C73" s="73" t="s">
        <v>445</v>
      </c>
      <c r="D73" s="6"/>
      <c r="E73" s="6"/>
      <c r="F73" s="5"/>
      <c r="G73" s="5">
        <f t="shared" si="8"/>
        <v>0</v>
      </c>
      <c r="H73" s="5">
        <f t="shared" si="9"/>
        <v>0</v>
      </c>
      <c r="I73" s="6" t="e">
        <f t="shared" si="10"/>
        <v>#DIV/0!</v>
      </c>
      <c r="J73" s="2"/>
      <c r="L73" s="38"/>
    </row>
    <row r="74" spans="1:12" ht="21.75" customHeight="1" hidden="1">
      <c r="A74" s="16" t="s">
        <v>363</v>
      </c>
      <c r="B74" s="63" t="s">
        <v>364</v>
      </c>
      <c r="C74" s="73" t="s">
        <v>435</v>
      </c>
      <c r="D74" s="6"/>
      <c r="E74" s="6"/>
      <c r="F74" s="5"/>
      <c r="G74" s="5">
        <f t="shared" si="8"/>
        <v>0</v>
      </c>
      <c r="H74" s="5">
        <f t="shared" si="9"/>
        <v>0</v>
      </c>
      <c r="I74" s="6" t="e">
        <f t="shared" si="10"/>
        <v>#DIV/0!</v>
      </c>
      <c r="J74" s="2"/>
      <c r="L74" s="38"/>
    </row>
    <row r="75" spans="1:12" ht="23.25" customHeight="1" hidden="1">
      <c r="A75" s="16" t="s">
        <v>363</v>
      </c>
      <c r="B75" s="63" t="s">
        <v>364</v>
      </c>
      <c r="C75" s="62" t="s">
        <v>470</v>
      </c>
      <c r="D75" s="6"/>
      <c r="E75" s="6"/>
      <c r="F75" s="5"/>
      <c r="G75" s="5">
        <f t="shared" si="8"/>
        <v>0</v>
      </c>
      <c r="H75" s="5">
        <f t="shared" si="9"/>
        <v>0</v>
      </c>
      <c r="I75" s="6" t="e">
        <f t="shared" si="10"/>
        <v>#DIV/0!</v>
      </c>
      <c r="J75" s="2"/>
      <c r="L75" s="38"/>
    </row>
    <row r="76" spans="1:12" ht="24" customHeight="1" hidden="1">
      <c r="A76" s="16" t="s">
        <v>363</v>
      </c>
      <c r="B76" s="63" t="s">
        <v>364</v>
      </c>
      <c r="C76" s="73" t="s">
        <v>433</v>
      </c>
      <c r="D76" s="6"/>
      <c r="E76" s="6"/>
      <c r="F76" s="5"/>
      <c r="G76" s="5">
        <f t="shared" si="8"/>
        <v>0</v>
      </c>
      <c r="H76" s="5">
        <f t="shared" si="9"/>
        <v>0</v>
      </c>
      <c r="I76" s="6" t="e">
        <f t="shared" si="10"/>
        <v>#DIV/0!</v>
      </c>
      <c r="J76" s="2"/>
      <c r="L76" s="38"/>
    </row>
    <row r="77" spans="1:12" ht="27" customHeight="1" hidden="1">
      <c r="A77" s="16" t="s">
        <v>363</v>
      </c>
      <c r="B77" s="63" t="s">
        <v>364</v>
      </c>
      <c r="C77" s="73" t="s">
        <v>467</v>
      </c>
      <c r="D77" s="6"/>
      <c r="E77" s="6"/>
      <c r="F77" s="5"/>
      <c r="G77" s="5">
        <f t="shared" si="8"/>
        <v>0</v>
      </c>
      <c r="H77" s="5">
        <f t="shared" si="9"/>
        <v>0</v>
      </c>
      <c r="I77" s="6" t="e">
        <f t="shared" si="10"/>
        <v>#DIV/0!</v>
      </c>
      <c r="J77" s="2"/>
      <c r="L77" s="38"/>
    </row>
    <row r="78" spans="1:12" ht="38.25" customHeight="1" hidden="1">
      <c r="A78" s="16" t="s">
        <v>363</v>
      </c>
      <c r="B78" s="63" t="s">
        <v>364</v>
      </c>
      <c r="C78" s="73" t="s">
        <v>466</v>
      </c>
      <c r="D78" s="6"/>
      <c r="E78" s="6"/>
      <c r="F78" s="5"/>
      <c r="G78" s="5">
        <f t="shared" si="8"/>
        <v>0</v>
      </c>
      <c r="H78" s="5">
        <f t="shared" si="9"/>
        <v>0</v>
      </c>
      <c r="I78" s="6" t="e">
        <f t="shared" si="10"/>
        <v>#DIV/0!</v>
      </c>
      <c r="J78" s="2"/>
      <c r="L78" s="38"/>
    </row>
    <row r="79" spans="1:12" ht="24.75" customHeight="1" hidden="1">
      <c r="A79" s="16" t="s">
        <v>363</v>
      </c>
      <c r="B79" s="63" t="s">
        <v>364</v>
      </c>
      <c r="C79" s="73" t="s">
        <v>440</v>
      </c>
      <c r="D79" s="6"/>
      <c r="E79" s="6"/>
      <c r="F79" s="5"/>
      <c r="G79" s="5">
        <f t="shared" si="8"/>
        <v>0</v>
      </c>
      <c r="H79" s="5">
        <f t="shared" si="9"/>
        <v>0</v>
      </c>
      <c r="I79" s="6" t="e">
        <f t="shared" si="10"/>
        <v>#DIV/0!</v>
      </c>
      <c r="J79" s="2"/>
      <c r="L79" s="38"/>
    </row>
    <row r="80" spans="1:12" ht="26.25" customHeight="1" hidden="1">
      <c r="A80" s="16" t="s">
        <v>363</v>
      </c>
      <c r="B80" s="63" t="s">
        <v>364</v>
      </c>
      <c r="C80" s="62" t="s">
        <v>468</v>
      </c>
      <c r="D80" s="6"/>
      <c r="E80" s="6"/>
      <c r="F80" s="5"/>
      <c r="G80" s="5">
        <f t="shared" si="8"/>
        <v>0</v>
      </c>
      <c r="H80" s="5">
        <f t="shared" si="9"/>
        <v>0</v>
      </c>
      <c r="I80" s="6" t="e">
        <f t="shared" si="10"/>
        <v>#DIV/0!</v>
      </c>
      <c r="J80" s="2"/>
      <c r="L80" s="36"/>
    </row>
    <row r="81" spans="1:12" ht="47.25">
      <c r="A81" s="16"/>
      <c r="B81" s="63" t="s">
        <v>38</v>
      </c>
      <c r="C81" s="62" t="s">
        <v>85</v>
      </c>
      <c r="D81" s="6">
        <v>3</v>
      </c>
      <c r="E81" s="6"/>
      <c r="F81" s="5">
        <v>0</v>
      </c>
      <c r="G81" s="5"/>
      <c r="H81" s="5">
        <f t="shared" si="9"/>
        <v>-3</v>
      </c>
      <c r="I81" s="6">
        <f t="shared" si="10"/>
        <v>0</v>
      </c>
      <c r="J81" s="2"/>
      <c r="L81" s="36"/>
    </row>
    <row r="82" spans="1:12" ht="46.5" customHeight="1">
      <c r="A82" s="16"/>
      <c r="B82" s="63" t="s">
        <v>38</v>
      </c>
      <c r="C82" s="62" t="s">
        <v>204</v>
      </c>
      <c r="D82" s="6">
        <v>10</v>
      </c>
      <c r="E82" s="6"/>
      <c r="F82" s="5">
        <v>0</v>
      </c>
      <c r="G82" s="5"/>
      <c r="H82" s="5">
        <f t="shared" si="9"/>
        <v>-10</v>
      </c>
      <c r="I82" s="6">
        <f t="shared" si="10"/>
        <v>0</v>
      </c>
      <c r="J82" s="2"/>
      <c r="L82" s="36"/>
    </row>
    <row r="83" spans="1:12" ht="53.25" customHeight="1">
      <c r="A83" s="16" t="s">
        <v>361</v>
      </c>
      <c r="B83" s="63" t="s">
        <v>364</v>
      </c>
      <c r="C83" s="7" t="s">
        <v>136</v>
      </c>
      <c r="D83" s="6">
        <v>11.25</v>
      </c>
      <c r="E83" s="6"/>
      <c r="F83" s="5">
        <v>0</v>
      </c>
      <c r="G83" s="5">
        <f>F83-L80</f>
        <v>0</v>
      </c>
      <c r="H83" s="5">
        <f t="shared" si="9"/>
        <v>-11.25</v>
      </c>
      <c r="I83" s="6">
        <f t="shared" si="10"/>
        <v>0</v>
      </c>
      <c r="J83" s="2"/>
      <c r="L83" s="36"/>
    </row>
    <row r="84" spans="1:12" ht="63">
      <c r="A84" s="16"/>
      <c r="B84" s="63" t="s">
        <v>38</v>
      </c>
      <c r="C84" s="7" t="s">
        <v>134</v>
      </c>
      <c r="D84" s="6">
        <v>3.75</v>
      </c>
      <c r="E84" s="6"/>
      <c r="F84" s="5">
        <v>0</v>
      </c>
      <c r="G84" s="5"/>
      <c r="H84" s="5">
        <f t="shared" si="9"/>
        <v>-3.75</v>
      </c>
      <c r="I84" s="6">
        <f t="shared" si="10"/>
        <v>0</v>
      </c>
      <c r="J84" s="2"/>
      <c r="L84" s="36"/>
    </row>
    <row r="85" spans="1:12" ht="38.25" customHeight="1">
      <c r="A85" s="16"/>
      <c r="B85" s="63" t="s">
        <v>38</v>
      </c>
      <c r="C85" s="62" t="s">
        <v>133</v>
      </c>
      <c r="D85" s="6">
        <v>1.05</v>
      </c>
      <c r="E85" s="6"/>
      <c r="F85" s="5">
        <v>0</v>
      </c>
      <c r="G85" s="5"/>
      <c r="H85" s="5">
        <f t="shared" si="9"/>
        <v>-1.05</v>
      </c>
      <c r="I85" s="6">
        <f t="shared" si="10"/>
        <v>0</v>
      </c>
      <c r="J85" s="2"/>
      <c r="L85" s="36"/>
    </row>
    <row r="86" spans="1:12" ht="47.25">
      <c r="A86" s="16"/>
      <c r="B86" s="63" t="s">
        <v>105</v>
      </c>
      <c r="C86" s="73" t="s">
        <v>154</v>
      </c>
      <c r="D86" s="6">
        <v>30.4</v>
      </c>
      <c r="E86" s="6"/>
      <c r="F86" s="5">
        <v>8.31046</v>
      </c>
      <c r="G86" s="5"/>
      <c r="H86" s="5">
        <f t="shared" si="9"/>
        <v>-22.08954</v>
      </c>
      <c r="I86" s="6">
        <f t="shared" si="10"/>
        <v>27.337039473684214</v>
      </c>
      <c r="J86" s="2"/>
      <c r="L86" s="36"/>
    </row>
    <row r="87" spans="1:12" ht="31.5">
      <c r="A87" s="16" t="s">
        <v>363</v>
      </c>
      <c r="B87" s="63" t="s">
        <v>392</v>
      </c>
      <c r="C87" s="73" t="s">
        <v>135</v>
      </c>
      <c r="D87" s="6">
        <v>31.75</v>
      </c>
      <c r="E87" s="6"/>
      <c r="F87" s="5">
        <v>0.6</v>
      </c>
      <c r="G87" s="5">
        <f>F87-L83</f>
        <v>0.6</v>
      </c>
      <c r="H87" s="5">
        <f t="shared" si="9"/>
        <v>-31.15</v>
      </c>
      <c r="I87" s="6">
        <f t="shared" si="10"/>
        <v>1.889763779527559</v>
      </c>
      <c r="J87" s="2"/>
      <c r="L87" s="36"/>
    </row>
    <row r="88" spans="1:12" ht="63" hidden="1">
      <c r="A88" s="16"/>
      <c r="B88" s="63" t="s">
        <v>392</v>
      </c>
      <c r="C88" s="73" t="s">
        <v>28</v>
      </c>
      <c r="D88" s="6"/>
      <c r="E88" s="6"/>
      <c r="F88" s="5"/>
      <c r="G88" s="5"/>
      <c r="H88" s="5">
        <f t="shared" si="9"/>
        <v>0</v>
      </c>
      <c r="I88" s="6" t="e">
        <f t="shared" si="10"/>
        <v>#DIV/0!</v>
      </c>
      <c r="J88" s="2"/>
      <c r="L88" s="36"/>
    </row>
    <row r="89" spans="1:12" ht="31.5">
      <c r="A89" s="16" t="s">
        <v>363</v>
      </c>
      <c r="B89" s="63" t="s">
        <v>392</v>
      </c>
      <c r="C89" s="73" t="s">
        <v>207</v>
      </c>
      <c r="D89" s="6">
        <v>8.712</v>
      </c>
      <c r="E89" s="6"/>
      <c r="F89" s="5">
        <v>0</v>
      </c>
      <c r="G89" s="5"/>
      <c r="H89" s="5">
        <f t="shared" si="9"/>
        <v>-8.712</v>
      </c>
      <c r="I89" s="6">
        <f t="shared" si="10"/>
        <v>0</v>
      </c>
      <c r="J89" s="2"/>
      <c r="L89" s="36"/>
    </row>
    <row r="90" spans="1:12" ht="33.75" customHeight="1">
      <c r="A90" s="16" t="s">
        <v>363</v>
      </c>
      <c r="B90" s="71" t="s">
        <v>471</v>
      </c>
      <c r="C90" s="62" t="s">
        <v>208</v>
      </c>
      <c r="D90" s="6">
        <v>2.6</v>
      </c>
      <c r="E90" s="6"/>
      <c r="F90" s="5">
        <v>0</v>
      </c>
      <c r="G90" s="5">
        <f>F90-L87</f>
        <v>0</v>
      </c>
      <c r="H90" s="5">
        <f t="shared" si="9"/>
        <v>-2.6</v>
      </c>
      <c r="I90" s="6">
        <f t="shared" si="10"/>
        <v>0</v>
      </c>
      <c r="J90" s="2"/>
      <c r="L90" s="36"/>
    </row>
    <row r="91" spans="1:12" ht="67.5" customHeight="1" hidden="1">
      <c r="A91" s="18" t="s">
        <v>359</v>
      </c>
      <c r="B91" s="71" t="s">
        <v>39</v>
      </c>
      <c r="C91" s="54" t="s">
        <v>50</v>
      </c>
      <c r="D91" s="6">
        <v>0</v>
      </c>
      <c r="E91" s="6">
        <v>301.4</v>
      </c>
      <c r="F91" s="5">
        <v>0</v>
      </c>
      <c r="G91" s="5">
        <f>F91-L90</f>
        <v>0</v>
      </c>
      <c r="H91" s="5">
        <f t="shared" si="9"/>
        <v>0</v>
      </c>
      <c r="I91" s="6" t="e">
        <f t="shared" si="10"/>
        <v>#DIV/0!</v>
      </c>
      <c r="J91" s="2"/>
      <c r="L91" s="2"/>
    </row>
    <row r="92" spans="1:12" ht="68.25" customHeight="1" hidden="1">
      <c r="A92" s="18" t="s">
        <v>359</v>
      </c>
      <c r="B92" s="71" t="s">
        <v>39</v>
      </c>
      <c r="C92" s="54" t="s">
        <v>123</v>
      </c>
      <c r="D92" s="6"/>
      <c r="E92" s="6"/>
      <c r="F92" s="5"/>
      <c r="G92" s="5"/>
      <c r="H92" s="5">
        <f t="shared" si="9"/>
        <v>0</v>
      </c>
      <c r="I92" s="6" t="e">
        <f t="shared" si="10"/>
        <v>#DIV/0!</v>
      </c>
      <c r="J92" s="2"/>
      <c r="L92" s="2"/>
    </row>
    <row r="93" spans="1:12" ht="15.75">
      <c r="A93" s="16" t="s">
        <v>359</v>
      </c>
      <c r="B93" s="77" t="s">
        <v>501</v>
      </c>
      <c r="C93" s="73" t="s">
        <v>502</v>
      </c>
      <c r="D93" s="6">
        <f>SUM(D94:D103)</f>
        <v>119.073</v>
      </c>
      <c r="E93" s="6">
        <f>SUM(E94:E103)</f>
        <v>0</v>
      </c>
      <c r="F93" s="6">
        <f>SUM(F94:F103)</f>
        <v>33.95182</v>
      </c>
      <c r="G93" s="6">
        <f>SUM(G94:G103)</f>
        <v>33.95182</v>
      </c>
      <c r="H93" s="6">
        <f>SUM(H94:H103)</f>
        <v>-85.12118</v>
      </c>
      <c r="I93" s="6">
        <f t="shared" si="10"/>
        <v>28.513449732517028</v>
      </c>
      <c r="J93" s="2"/>
      <c r="L93" s="36"/>
    </row>
    <row r="94" spans="1:12" ht="33" customHeight="1">
      <c r="A94" s="16" t="s">
        <v>359</v>
      </c>
      <c r="B94" s="47" t="s">
        <v>420</v>
      </c>
      <c r="C94" s="17" t="s">
        <v>51</v>
      </c>
      <c r="D94" s="1">
        <v>119.073</v>
      </c>
      <c r="E94" s="1"/>
      <c r="F94" s="4">
        <v>33.95182</v>
      </c>
      <c r="G94" s="5">
        <f>F94-L93</f>
        <v>33.95182</v>
      </c>
      <c r="H94" s="4">
        <f aca="true" t="shared" si="11" ref="H94:H102">F94-D94</f>
        <v>-85.12118</v>
      </c>
      <c r="I94" s="1">
        <f t="shared" si="10"/>
        <v>28.513449732517028</v>
      </c>
      <c r="J94" s="2"/>
      <c r="L94" s="36"/>
    </row>
    <row r="95" spans="1:12" ht="47.25" hidden="1">
      <c r="A95" s="16" t="s">
        <v>359</v>
      </c>
      <c r="B95" s="47" t="s">
        <v>399</v>
      </c>
      <c r="C95" s="17" t="s">
        <v>32</v>
      </c>
      <c r="D95" s="1"/>
      <c r="E95" s="1"/>
      <c r="F95" s="4"/>
      <c r="G95" s="5">
        <f>F95-L94</f>
        <v>0</v>
      </c>
      <c r="H95" s="4">
        <f t="shared" si="11"/>
        <v>0</v>
      </c>
      <c r="I95" s="1" t="e">
        <f t="shared" si="10"/>
        <v>#DIV/0!</v>
      </c>
      <c r="J95" s="2"/>
      <c r="L95" s="36"/>
    </row>
    <row r="96" spans="1:12" ht="0.75" customHeight="1" hidden="1">
      <c r="A96" s="16" t="s">
        <v>359</v>
      </c>
      <c r="B96" s="47" t="s">
        <v>421</v>
      </c>
      <c r="C96" s="17" t="s">
        <v>32</v>
      </c>
      <c r="D96" s="1"/>
      <c r="E96" s="1"/>
      <c r="F96" s="4"/>
      <c r="G96" s="5">
        <f>F96-L95</f>
        <v>0</v>
      </c>
      <c r="H96" s="4">
        <f t="shared" si="11"/>
        <v>0</v>
      </c>
      <c r="I96" s="1" t="e">
        <f t="shared" si="10"/>
        <v>#DIV/0!</v>
      </c>
      <c r="J96" s="2"/>
      <c r="L96" s="2"/>
    </row>
    <row r="97" spans="1:12" ht="65.25" customHeight="1" hidden="1">
      <c r="A97" s="16"/>
      <c r="B97" s="47" t="s">
        <v>420</v>
      </c>
      <c r="C97" s="17" t="s">
        <v>209</v>
      </c>
      <c r="D97" s="1"/>
      <c r="E97" s="1"/>
      <c r="F97" s="4"/>
      <c r="G97" s="5"/>
      <c r="H97" s="4">
        <f t="shared" si="11"/>
        <v>0</v>
      </c>
      <c r="I97" s="1" t="e">
        <f t="shared" si="10"/>
        <v>#DIV/0!</v>
      </c>
      <c r="J97" s="2"/>
      <c r="L97" s="2"/>
    </row>
    <row r="98" spans="1:12" ht="44.25" customHeight="1" hidden="1">
      <c r="A98" s="16"/>
      <c r="B98" s="47" t="s">
        <v>421</v>
      </c>
      <c r="C98" s="17" t="s">
        <v>210</v>
      </c>
      <c r="D98" s="1"/>
      <c r="E98" s="1"/>
      <c r="F98" s="5"/>
      <c r="G98" s="5"/>
      <c r="H98" s="4">
        <f t="shared" si="11"/>
        <v>0</v>
      </c>
      <c r="I98" s="1" t="e">
        <f t="shared" si="10"/>
        <v>#DIV/0!</v>
      </c>
      <c r="J98" s="2"/>
      <c r="L98" s="2"/>
    </row>
    <row r="99" spans="1:12" ht="49.5" customHeight="1" hidden="1">
      <c r="A99" s="16"/>
      <c r="B99" s="47" t="s">
        <v>421</v>
      </c>
      <c r="C99" s="17" t="s">
        <v>210</v>
      </c>
      <c r="D99" s="1"/>
      <c r="E99" s="1"/>
      <c r="F99" s="5"/>
      <c r="G99" s="5"/>
      <c r="H99" s="4">
        <f t="shared" si="11"/>
        <v>0</v>
      </c>
      <c r="I99" s="1" t="e">
        <f t="shared" si="10"/>
        <v>#DIV/0!</v>
      </c>
      <c r="J99" s="2"/>
      <c r="L99" s="2"/>
    </row>
    <row r="100" spans="1:12" ht="48.75" customHeight="1" hidden="1">
      <c r="A100" s="16" t="s">
        <v>359</v>
      </c>
      <c r="B100" s="47" t="s">
        <v>421</v>
      </c>
      <c r="C100" s="7" t="s">
        <v>211</v>
      </c>
      <c r="D100" s="1"/>
      <c r="E100" s="1"/>
      <c r="F100" s="5"/>
      <c r="G100" s="5"/>
      <c r="H100" s="4">
        <f t="shared" si="11"/>
        <v>0</v>
      </c>
      <c r="I100" s="1" t="e">
        <f t="shared" si="10"/>
        <v>#DIV/0!</v>
      </c>
      <c r="J100" s="2"/>
      <c r="L100" s="2"/>
    </row>
    <row r="101" spans="1:12" ht="64.5" customHeight="1" hidden="1">
      <c r="A101" s="16"/>
      <c r="B101" s="47" t="s">
        <v>98</v>
      </c>
      <c r="C101" s="7" t="s">
        <v>212</v>
      </c>
      <c r="D101" s="1"/>
      <c r="E101" s="1"/>
      <c r="F101" s="4"/>
      <c r="G101" s="5"/>
      <c r="H101" s="4">
        <f t="shared" si="11"/>
        <v>0</v>
      </c>
      <c r="I101" s="1" t="e">
        <f t="shared" si="10"/>
        <v>#DIV/0!</v>
      </c>
      <c r="J101" s="2"/>
      <c r="L101" s="2"/>
    </row>
    <row r="102" spans="1:12" ht="50.25" customHeight="1" hidden="1">
      <c r="A102" s="16"/>
      <c r="B102" s="47" t="s">
        <v>98</v>
      </c>
      <c r="C102" s="7" t="s">
        <v>221</v>
      </c>
      <c r="D102" s="1"/>
      <c r="E102" s="1"/>
      <c r="F102" s="4"/>
      <c r="G102" s="5"/>
      <c r="H102" s="4">
        <f t="shared" si="11"/>
        <v>0</v>
      </c>
      <c r="I102" s="1" t="e">
        <f t="shared" si="10"/>
        <v>#DIV/0!</v>
      </c>
      <c r="J102" s="2"/>
      <c r="L102" s="2"/>
    </row>
    <row r="103" spans="1:12" ht="50.25" customHeight="1" hidden="1">
      <c r="A103" s="16"/>
      <c r="B103" s="47" t="s">
        <v>45</v>
      </c>
      <c r="C103" s="17" t="s">
        <v>52</v>
      </c>
      <c r="D103" s="1"/>
      <c r="E103" s="1"/>
      <c r="F103" s="4"/>
      <c r="G103" s="5"/>
      <c r="H103" s="4"/>
      <c r="I103" s="1"/>
      <c r="J103" s="2"/>
      <c r="L103" s="2"/>
    </row>
    <row r="104" spans="1:12" ht="15.75">
      <c r="A104" s="16"/>
      <c r="B104" s="63" t="s">
        <v>365</v>
      </c>
      <c r="C104" s="73" t="s">
        <v>124</v>
      </c>
      <c r="D104" s="6">
        <f>SUM(D105:D109)</f>
        <v>473.87500000000006</v>
      </c>
      <c r="E104" s="6">
        <f>SUM(E105:E109)</f>
        <v>233.4</v>
      </c>
      <c r="F104" s="6">
        <f>SUM(F105:F109)</f>
        <v>120.1593</v>
      </c>
      <c r="G104" s="6">
        <f>SUM(G105:G109)</f>
        <v>112.11273</v>
      </c>
      <c r="H104" s="5">
        <f aca="true" t="shared" si="12" ref="H104:H135">F104-D104</f>
        <v>-353.7157000000001</v>
      </c>
      <c r="I104" s="6">
        <f aca="true" t="shared" si="13" ref="I104:I135">F104/D104*100</f>
        <v>25.35675019783698</v>
      </c>
      <c r="J104" s="2"/>
      <c r="L104" s="2"/>
    </row>
    <row r="105" spans="1:12" ht="65.25" customHeight="1">
      <c r="A105" s="16" t="s">
        <v>366</v>
      </c>
      <c r="B105" s="47" t="s">
        <v>367</v>
      </c>
      <c r="C105" s="17" t="s">
        <v>86</v>
      </c>
      <c r="D105" s="1">
        <v>409.735</v>
      </c>
      <c r="E105" s="1"/>
      <c r="F105" s="1">
        <v>102.7988</v>
      </c>
      <c r="G105" s="5">
        <f>F105-L104</f>
        <v>102.7988</v>
      </c>
      <c r="H105" s="4">
        <f t="shared" si="12"/>
        <v>-306.9362</v>
      </c>
      <c r="I105" s="1">
        <f t="shared" si="13"/>
        <v>25.089094170622474</v>
      </c>
      <c r="J105" s="2"/>
      <c r="L105" s="36"/>
    </row>
    <row r="106" spans="1:12" ht="79.5" customHeight="1">
      <c r="A106" s="16" t="s">
        <v>366</v>
      </c>
      <c r="B106" s="47" t="s">
        <v>40</v>
      </c>
      <c r="C106" s="7" t="s">
        <v>326</v>
      </c>
      <c r="D106" s="1">
        <v>24</v>
      </c>
      <c r="E106" s="1"/>
      <c r="F106" s="1">
        <v>8.04657</v>
      </c>
      <c r="G106" s="5"/>
      <c r="H106" s="4">
        <f t="shared" si="12"/>
        <v>-15.95343</v>
      </c>
      <c r="I106" s="1">
        <f t="shared" si="13"/>
        <v>33.527375</v>
      </c>
      <c r="J106" s="2"/>
      <c r="L106" s="36"/>
    </row>
    <row r="107" spans="1:12" ht="48" customHeight="1">
      <c r="A107" s="16" t="s">
        <v>358</v>
      </c>
      <c r="B107" s="47" t="s">
        <v>368</v>
      </c>
      <c r="C107" s="7" t="s">
        <v>213</v>
      </c>
      <c r="D107" s="1">
        <v>8.04</v>
      </c>
      <c r="E107" s="1"/>
      <c r="F107" s="4">
        <v>1.63982</v>
      </c>
      <c r="G107" s="5">
        <f>F107-L105</f>
        <v>1.63982</v>
      </c>
      <c r="H107" s="4">
        <f t="shared" si="12"/>
        <v>-6.400179999999999</v>
      </c>
      <c r="I107" s="1">
        <f t="shared" si="13"/>
        <v>20.39577114427861</v>
      </c>
      <c r="J107" s="2"/>
      <c r="L107" s="2"/>
    </row>
    <row r="108" spans="1:12" ht="79.5" customHeight="1">
      <c r="A108" s="16" t="s">
        <v>356</v>
      </c>
      <c r="B108" s="47" t="s">
        <v>369</v>
      </c>
      <c r="C108" s="3" t="s">
        <v>214</v>
      </c>
      <c r="D108" s="1">
        <v>32.1</v>
      </c>
      <c r="E108" s="1"/>
      <c r="F108" s="1">
        <v>7.67411</v>
      </c>
      <c r="G108" s="5">
        <f>F108-L107</f>
        <v>7.67411</v>
      </c>
      <c r="H108" s="4">
        <f t="shared" si="12"/>
        <v>-24.425890000000003</v>
      </c>
      <c r="I108" s="1">
        <f t="shared" si="13"/>
        <v>23.906884735202492</v>
      </c>
      <c r="J108" s="2"/>
      <c r="L108" s="38"/>
    </row>
    <row r="109" spans="1:12" ht="31.5" hidden="1">
      <c r="A109" s="16" t="s">
        <v>363</v>
      </c>
      <c r="B109" s="47" t="s">
        <v>370</v>
      </c>
      <c r="C109" s="3" t="s">
        <v>526</v>
      </c>
      <c r="D109" s="1">
        <v>0</v>
      </c>
      <c r="E109" s="1">
        <v>233.4</v>
      </c>
      <c r="F109" s="5">
        <v>0</v>
      </c>
      <c r="G109" s="5">
        <f>F109-L108</f>
        <v>0</v>
      </c>
      <c r="H109" s="4">
        <f t="shared" si="12"/>
        <v>0</v>
      </c>
      <c r="I109" s="1" t="e">
        <f t="shared" si="13"/>
        <v>#DIV/0!</v>
      </c>
      <c r="J109" s="2"/>
      <c r="L109" s="38"/>
    </row>
    <row r="110" spans="1:12" ht="15.75">
      <c r="A110" s="16"/>
      <c r="B110" s="63" t="s">
        <v>371</v>
      </c>
      <c r="C110" s="73" t="s">
        <v>502</v>
      </c>
      <c r="D110" s="6">
        <f>D111+D112+D113</f>
        <v>788</v>
      </c>
      <c r="E110" s="6">
        <f>E111+E112+E113</f>
        <v>0</v>
      </c>
      <c r="F110" s="6">
        <f>F111+F112+F113</f>
        <v>270.92092</v>
      </c>
      <c r="G110" s="83">
        <f>G111+G112+G113</f>
        <v>270.92092</v>
      </c>
      <c r="H110" s="5">
        <f t="shared" si="12"/>
        <v>-517.07908</v>
      </c>
      <c r="I110" s="6">
        <f t="shared" si="13"/>
        <v>34.380827411167516</v>
      </c>
      <c r="J110" s="2"/>
      <c r="L110" s="36"/>
    </row>
    <row r="111" spans="1:12" ht="31.5">
      <c r="A111" s="16" t="s">
        <v>361</v>
      </c>
      <c r="B111" s="63" t="s">
        <v>371</v>
      </c>
      <c r="C111" s="73" t="s">
        <v>215</v>
      </c>
      <c r="D111" s="6">
        <v>784</v>
      </c>
      <c r="E111" s="6"/>
      <c r="F111" s="5">
        <v>270.92092</v>
      </c>
      <c r="G111" s="5">
        <f>F111-L110</f>
        <v>270.92092</v>
      </c>
      <c r="H111" s="5">
        <f t="shared" si="12"/>
        <v>-513.07908</v>
      </c>
      <c r="I111" s="6">
        <f t="shared" si="13"/>
        <v>34.55623979591837</v>
      </c>
      <c r="J111" s="2"/>
      <c r="L111" s="36"/>
    </row>
    <row r="112" spans="1:12" ht="47.25">
      <c r="A112" s="16"/>
      <c r="B112" s="63" t="s">
        <v>519</v>
      </c>
      <c r="C112" s="73" t="s">
        <v>216</v>
      </c>
      <c r="D112" s="6">
        <v>4</v>
      </c>
      <c r="E112" s="6"/>
      <c r="F112" s="5">
        <v>0</v>
      </c>
      <c r="G112" s="5"/>
      <c r="H112" s="5">
        <f t="shared" si="12"/>
        <v>-4</v>
      </c>
      <c r="I112" s="6">
        <f t="shared" si="13"/>
        <v>0</v>
      </c>
      <c r="J112" s="2"/>
      <c r="L112" s="36"/>
    </row>
    <row r="113" spans="1:12" ht="33" customHeight="1" hidden="1">
      <c r="A113" s="16"/>
      <c r="B113" s="63" t="s">
        <v>520</v>
      </c>
      <c r="C113" s="73" t="s">
        <v>217</v>
      </c>
      <c r="D113" s="6">
        <v>0</v>
      </c>
      <c r="E113" s="6"/>
      <c r="F113" s="5"/>
      <c r="G113" s="5"/>
      <c r="H113" s="5">
        <f t="shared" si="12"/>
        <v>0</v>
      </c>
      <c r="I113" s="6" t="e">
        <f t="shared" si="13"/>
        <v>#DIV/0!</v>
      </c>
      <c r="J113" s="2" t="s">
        <v>428</v>
      </c>
      <c r="L113" s="2"/>
    </row>
    <row r="114" spans="1:12" ht="16.5" customHeight="1">
      <c r="A114" s="18" t="s">
        <v>472</v>
      </c>
      <c r="B114" s="71" t="s">
        <v>372</v>
      </c>
      <c r="C114" s="54" t="s">
        <v>125</v>
      </c>
      <c r="D114" s="6">
        <f>SUM(D115:D122)</f>
        <v>945</v>
      </c>
      <c r="E114" s="6">
        <f>SUM(E115:E122)</f>
        <v>0</v>
      </c>
      <c r="F114" s="6">
        <f>SUM(F115:F122)</f>
        <v>304.11781</v>
      </c>
      <c r="G114" s="6">
        <f>SUM(G115:G120)</f>
        <v>304.11781</v>
      </c>
      <c r="H114" s="5">
        <f t="shared" si="12"/>
        <v>-640.88219</v>
      </c>
      <c r="I114" s="6">
        <f t="shared" si="13"/>
        <v>32.18177883597883</v>
      </c>
      <c r="J114" s="2" t="s">
        <v>429</v>
      </c>
      <c r="L114" s="36"/>
    </row>
    <row r="115" spans="1:12" ht="47.25" hidden="1">
      <c r="A115" s="16" t="s">
        <v>373</v>
      </c>
      <c r="B115" s="63" t="s">
        <v>37</v>
      </c>
      <c r="C115" s="54" t="s">
        <v>218</v>
      </c>
      <c r="D115" s="6"/>
      <c r="E115" s="6"/>
      <c r="F115" s="5"/>
      <c r="G115" s="5">
        <f>F115-L114</f>
        <v>0</v>
      </c>
      <c r="H115" s="5">
        <f t="shared" si="12"/>
        <v>0</v>
      </c>
      <c r="I115" s="6" t="e">
        <f t="shared" si="13"/>
        <v>#DIV/0!</v>
      </c>
      <c r="J115" s="2"/>
      <c r="L115" s="36"/>
    </row>
    <row r="116" spans="1:12" ht="48" customHeight="1" hidden="1">
      <c r="A116" s="16" t="s">
        <v>373</v>
      </c>
      <c r="B116" s="63" t="s">
        <v>425</v>
      </c>
      <c r="C116" s="84" t="s">
        <v>259</v>
      </c>
      <c r="D116" s="6"/>
      <c r="E116" s="6"/>
      <c r="F116" s="5"/>
      <c r="G116" s="5">
        <f>F116-L115</f>
        <v>0</v>
      </c>
      <c r="H116" s="5">
        <f t="shared" si="12"/>
        <v>0</v>
      </c>
      <c r="I116" s="6" t="e">
        <f t="shared" si="13"/>
        <v>#DIV/0!</v>
      </c>
      <c r="J116" s="2"/>
      <c r="L116" s="36"/>
    </row>
    <row r="117" spans="1:12" ht="34.5" customHeight="1" hidden="1">
      <c r="A117" s="16" t="s">
        <v>373</v>
      </c>
      <c r="B117" s="63" t="s">
        <v>59</v>
      </c>
      <c r="C117" s="84" t="s">
        <v>260</v>
      </c>
      <c r="D117" s="6"/>
      <c r="E117" s="6"/>
      <c r="F117" s="5"/>
      <c r="G117" s="5"/>
      <c r="H117" s="5">
        <f t="shared" si="12"/>
        <v>0</v>
      </c>
      <c r="I117" s="6" t="e">
        <f t="shared" si="13"/>
        <v>#DIV/0!</v>
      </c>
      <c r="J117" s="2"/>
      <c r="L117" s="36"/>
    </row>
    <row r="118" spans="1:12" ht="47.25" customHeight="1" hidden="1">
      <c r="A118" s="16" t="s">
        <v>375</v>
      </c>
      <c r="B118" s="63" t="s">
        <v>35</v>
      </c>
      <c r="C118" s="84" t="s">
        <v>261</v>
      </c>
      <c r="D118" s="6"/>
      <c r="E118" s="6"/>
      <c r="F118" s="5"/>
      <c r="G118" s="5">
        <f>F118-L116</f>
        <v>0</v>
      </c>
      <c r="H118" s="5">
        <f t="shared" si="12"/>
        <v>0</v>
      </c>
      <c r="I118" s="6" t="e">
        <f t="shared" si="13"/>
        <v>#DIV/0!</v>
      </c>
      <c r="J118" s="2"/>
      <c r="L118" s="36"/>
    </row>
    <row r="119" spans="1:12" ht="18" customHeight="1" hidden="1">
      <c r="A119" s="16"/>
      <c r="B119" s="63" t="s">
        <v>376</v>
      </c>
      <c r="C119" s="62" t="s">
        <v>262</v>
      </c>
      <c r="D119" s="6"/>
      <c r="E119" s="6"/>
      <c r="F119" s="5"/>
      <c r="G119" s="5"/>
      <c r="H119" s="5">
        <f t="shared" si="12"/>
        <v>0</v>
      </c>
      <c r="I119" s="6" t="e">
        <f t="shared" si="13"/>
        <v>#DIV/0!</v>
      </c>
      <c r="J119" s="2"/>
      <c r="L119" s="36"/>
    </row>
    <row r="120" spans="1:12" ht="15.75">
      <c r="A120" s="16" t="s">
        <v>375</v>
      </c>
      <c r="B120" s="63" t="s">
        <v>376</v>
      </c>
      <c r="C120" s="62" t="s">
        <v>439</v>
      </c>
      <c r="D120" s="6">
        <v>945</v>
      </c>
      <c r="E120" s="6"/>
      <c r="F120" s="5">
        <v>304.11781</v>
      </c>
      <c r="G120" s="5">
        <f>F120-L118</f>
        <v>304.11781</v>
      </c>
      <c r="H120" s="5">
        <f t="shared" si="12"/>
        <v>-640.88219</v>
      </c>
      <c r="I120" s="6">
        <f t="shared" si="13"/>
        <v>32.18177883597883</v>
      </c>
      <c r="J120" s="2"/>
      <c r="L120" s="2"/>
    </row>
    <row r="121" spans="1:12" ht="31.5" hidden="1">
      <c r="A121" s="16"/>
      <c r="B121" s="63" t="s">
        <v>376</v>
      </c>
      <c r="C121" s="62" t="s">
        <v>511</v>
      </c>
      <c r="D121" s="6"/>
      <c r="E121" s="6"/>
      <c r="F121" s="5"/>
      <c r="G121" s="5"/>
      <c r="H121" s="5">
        <f t="shared" si="12"/>
        <v>0</v>
      </c>
      <c r="I121" s="6" t="e">
        <f t="shared" si="13"/>
        <v>#DIV/0!</v>
      </c>
      <c r="J121" s="2"/>
      <c r="L121" s="2"/>
    </row>
    <row r="122" spans="1:12" ht="78.75" hidden="1">
      <c r="A122" s="16"/>
      <c r="B122" s="63" t="s">
        <v>112</v>
      </c>
      <c r="C122" s="62" t="s">
        <v>131</v>
      </c>
      <c r="D122" s="6"/>
      <c r="E122" s="6"/>
      <c r="F122" s="5"/>
      <c r="G122" s="5"/>
      <c r="H122" s="5">
        <f t="shared" si="12"/>
        <v>0</v>
      </c>
      <c r="I122" s="6" t="e">
        <f t="shared" si="13"/>
        <v>#DIV/0!</v>
      </c>
      <c r="J122" s="2"/>
      <c r="L122" s="2"/>
    </row>
    <row r="123" spans="1:12" ht="15.75">
      <c r="A123" s="18" t="s">
        <v>377</v>
      </c>
      <c r="B123" s="71" t="s">
        <v>390</v>
      </c>
      <c r="C123" s="54" t="s">
        <v>127</v>
      </c>
      <c r="D123" s="6">
        <f>SUM(D124:D129)</f>
        <v>781.727</v>
      </c>
      <c r="E123" s="6">
        <f>SUM(E124:E129)</f>
        <v>0</v>
      </c>
      <c r="F123" s="6">
        <f>SUM(F124:F129)</f>
        <v>222.1119</v>
      </c>
      <c r="G123" s="6" t="e">
        <f>SUM(G124:G129)</f>
        <v>#REF!</v>
      </c>
      <c r="H123" s="5">
        <f t="shared" si="12"/>
        <v>-559.6151</v>
      </c>
      <c r="I123" s="6">
        <f t="shared" si="13"/>
        <v>28.4129753737558</v>
      </c>
      <c r="J123" s="2"/>
      <c r="L123" s="36"/>
    </row>
    <row r="124" spans="1:12" ht="15.75">
      <c r="A124" s="16" t="s">
        <v>377</v>
      </c>
      <c r="B124" s="63" t="s">
        <v>503</v>
      </c>
      <c r="C124" s="73" t="s">
        <v>506</v>
      </c>
      <c r="D124" s="6">
        <v>94.48</v>
      </c>
      <c r="E124" s="6"/>
      <c r="F124" s="5">
        <v>25.14723</v>
      </c>
      <c r="G124" s="5">
        <f>F124-L123</f>
        <v>25.14723</v>
      </c>
      <c r="H124" s="5">
        <f t="shared" si="12"/>
        <v>-69.33277000000001</v>
      </c>
      <c r="I124" s="6">
        <f t="shared" si="13"/>
        <v>26.616458509737512</v>
      </c>
      <c r="J124" s="2"/>
      <c r="L124" s="36"/>
    </row>
    <row r="125" spans="1:12" ht="15.75">
      <c r="A125" s="16" t="s">
        <v>377</v>
      </c>
      <c r="B125" s="63" t="s">
        <v>504</v>
      </c>
      <c r="C125" s="73" t="s">
        <v>508</v>
      </c>
      <c r="D125" s="6">
        <v>58.162</v>
      </c>
      <c r="E125" s="6"/>
      <c r="F125" s="5">
        <v>16.689</v>
      </c>
      <c r="G125" s="5">
        <f>F125-L124</f>
        <v>16.689</v>
      </c>
      <c r="H125" s="5">
        <f t="shared" si="12"/>
        <v>-41.473</v>
      </c>
      <c r="I125" s="6">
        <f t="shared" si="13"/>
        <v>28.693992641243426</v>
      </c>
      <c r="J125" s="2"/>
      <c r="L125" s="36"/>
    </row>
    <row r="126" spans="1:12" ht="18" customHeight="1">
      <c r="A126" s="16" t="s">
        <v>377</v>
      </c>
      <c r="B126" s="63" t="s">
        <v>505</v>
      </c>
      <c r="C126" s="73" t="s">
        <v>507</v>
      </c>
      <c r="D126" s="6">
        <v>500.611</v>
      </c>
      <c r="E126" s="6"/>
      <c r="F126" s="5">
        <v>160.43715</v>
      </c>
      <c r="G126" s="5" t="e">
        <f>F126-#REF!</f>
        <v>#REF!</v>
      </c>
      <c r="H126" s="5">
        <f t="shared" si="12"/>
        <v>-340.17385</v>
      </c>
      <c r="I126" s="6">
        <f t="shared" si="13"/>
        <v>32.04826701770437</v>
      </c>
      <c r="J126" s="2"/>
      <c r="L126" s="36"/>
    </row>
    <row r="127" spans="1:12" ht="63" hidden="1">
      <c r="A127" s="16" t="s">
        <v>416</v>
      </c>
      <c r="B127" s="63" t="s">
        <v>491</v>
      </c>
      <c r="C127" s="73" t="s">
        <v>490</v>
      </c>
      <c r="D127" s="6"/>
      <c r="E127" s="6"/>
      <c r="F127" s="5"/>
      <c r="G127" s="5">
        <f>F127-L126</f>
        <v>0</v>
      </c>
      <c r="H127" s="5">
        <f t="shared" si="12"/>
        <v>0</v>
      </c>
      <c r="I127" s="6" t="e">
        <f t="shared" si="13"/>
        <v>#DIV/0!</v>
      </c>
      <c r="J127" s="2"/>
      <c r="L127" s="36"/>
    </row>
    <row r="128" spans="1:12" ht="15.75">
      <c r="A128" s="16" t="s">
        <v>377</v>
      </c>
      <c r="B128" s="63" t="s">
        <v>483</v>
      </c>
      <c r="C128" s="73" t="s">
        <v>456</v>
      </c>
      <c r="D128" s="6">
        <v>58.774</v>
      </c>
      <c r="E128" s="6"/>
      <c r="F128" s="5">
        <v>19.83852</v>
      </c>
      <c r="G128" s="5">
        <f>F128-L127</f>
        <v>19.83852</v>
      </c>
      <c r="H128" s="5">
        <f t="shared" si="12"/>
        <v>-38.93548</v>
      </c>
      <c r="I128" s="6">
        <f t="shared" si="13"/>
        <v>33.75390478783135</v>
      </c>
      <c r="J128" s="2"/>
      <c r="L128" s="36"/>
    </row>
    <row r="129" spans="1:12" ht="50.25" customHeight="1">
      <c r="A129" s="16" t="s">
        <v>484</v>
      </c>
      <c r="B129" s="63" t="s">
        <v>483</v>
      </c>
      <c r="C129" s="73" t="s">
        <v>54</v>
      </c>
      <c r="D129" s="6">
        <v>69.7</v>
      </c>
      <c r="E129" s="6"/>
      <c r="F129" s="5">
        <v>0</v>
      </c>
      <c r="G129" s="5">
        <f>F129-L128</f>
        <v>0</v>
      </c>
      <c r="H129" s="5">
        <f t="shared" si="12"/>
        <v>-69.7</v>
      </c>
      <c r="I129" s="6">
        <f t="shared" si="13"/>
        <v>0</v>
      </c>
      <c r="J129" s="2"/>
      <c r="L129" s="2"/>
    </row>
    <row r="130" spans="1:12" ht="19.5" customHeight="1">
      <c r="A130" s="16" t="s">
        <v>473</v>
      </c>
      <c r="B130" s="63" t="s">
        <v>426</v>
      </c>
      <c r="C130" s="73" t="s">
        <v>128</v>
      </c>
      <c r="D130" s="6">
        <f>SUM(D131:D134)</f>
        <v>95</v>
      </c>
      <c r="E130" s="6">
        <f>SUM(E131:E134)</f>
        <v>141.2</v>
      </c>
      <c r="F130" s="6">
        <f>SUM(F131:F134)</f>
        <v>0</v>
      </c>
      <c r="G130" s="6">
        <f>SUM(G131:G133)</f>
        <v>0</v>
      </c>
      <c r="H130" s="5">
        <f t="shared" si="12"/>
        <v>-95</v>
      </c>
      <c r="I130" s="6">
        <f t="shared" si="13"/>
        <v>0</v>
      </c>
      <c r="J130" s="2"/>
      <c r="L130" s="37"/>
    </row>
    <row r="131" spans="1:12" ht="15" customHeight="1" hidden="1">
      <c r="A131" s="22" t="s">
        <v>397</v>
      </c>
      <c r="B131" s="49" t="s">
        <v>396</v>
      </c>
      <c r="C131" s="7" t="s">
        <v>0</v>
      </c>
      <c r="D131" s="1">
        <v>0</v>
      </c>
      <c r="E131" s="1">
        <v>21</v>
      </c>
      <c r="F131" s="8">
        <v>0</v>
      </c>
      <c r="G131" s="5">
        <f>F131-L130</f>
        <v>0</v>
      </c>
      <c r="H131" s="4">
        <f t="shared" si="12"/>
        <v>0</v>
      </c>
      <c r="I131" s="1" t="e">
        <f t="shared" si="13"/>
        <v>#DIV/0!</v>
      </c>
      <c r="J131" s="2"/>
      <c r="L131" s="37"/>
    </row>
    <row r="132" spans="1:12" ht="23.25" customHeight="1" hidden="1">
      <c r="A132" s="22" t="s">
        <v>437</v>
      </c>
      <c r="B132" s="49" t="s">
        <v>438</v>
      </c>
      <c r="C132" s="7" t="s">
        <v>1</v>
      </c>
      <c r="D132" s="1">
        <v>0</v>
      </c>
      <c r="E132" s="1">
        <v>120.2</v>
      </c>
      <c r="F132" s="8">
        <v>0</v>
      </c>
      <c r="G132" s="5">
        <f>F132-L131</f>
        <v>0</v>
      </c>
      <c r="H132" s="4">
        <f t="shared" si="12"/>
        <v>0</v>
      </c>
      <c r="I132" s="1" t="e">
        <f t="shared" si="13"/>
        <v>#DIV/0!</v>
      </c>
      <c r="J132" s="2"/>
      <c r="L132" s="36"/>
    </row>
    <row r="133" spans="1:12" ht="31.5" customHeight="1" hidden="1">
      <c r="A133" s="22" t="s">
        <v>437</v>
      </c>
      <c r="B133" s="49" t="s">
        <v>438</v>
      </c>
      <c r="C133" s="7" t="s">
        <v>219</v>
      </c>
      <c r="D133" s="1"/>
      <c r="E133" s="1"/>
      <c r="F133" s="4"/>
      <c r="G133" s="5">
        <f>F133-L132</f>
        <v>0</v>
      </c>
      <c r="H133" s="4">
        <f t="shared" si="12"/>
        <v>0</v>
      </c>
      <c r="I133" s="1" t="e">
        <f t="shared" si="13"/>
        <v>#DIV/0!</v>
      </c>
      <c r="J133" s="2"/>
      <c r="L133" s="2"/>
    </row>
    <row r="134" spans="1:12" ht="47.25">
      <c r="A134" s="22"/>
      <c r="B134" s="49" t="s">
        <v>61</v>
      </c>
      <c r="C134" s="62" t="s">
        <v>263</v>
      </c>
      <c r="D134" s="1">
        <v>95</v>
      </c>
      <c r="E134" s="1"/>
      <c r="F134" s="4">
        <v>0</v>
      </c>
      <c r="G134" s="5"/>
      <c r="H134" s="4">
        <f t="shared" si="12"/>
        <v>-95</v>
      </c>
      <c r="I134" s="1">
        <f t="shared" si="13"/>
        <v>0</v>
      </c>
      <c r="J134" s="2"/>
      <c r="L134" s="2"/>
    </row>
    <row r="135" spans="1:12" ht="15.75">
      <c r="A135" s="18" t="s">
        <v>378</v>
      </c>
      <c r="B135" s="71" t="s">
        <v>379</v>
      </c>
      <c r="C135" s="54" t="s">
        <v>129</v>
      </c>
      <c r="D135" s="6">
        <f>D137+D138+D136+D139</f>
        <v>329.482</v>
      </c>
      <c r="E135" s="6">
        <f>E137+E138+E136+E139</f>
        <v>0</v>
      </c>
      <c r="F135" s="6">
        <f>F137+F138+F136+F139</f>
        <v>82.27483</v>
      </c>
      <c r="G135" s="6">
        <f>G137+G138</f>
        <v>82.27483</v>
      </c>
      <c r="H135" s="5">
        <f t="shared" si="12"/>
        <v>-247.20717000000002</v>
      </c>
      <c r="I135" s="6">
        <f t="shared" si="13"/>
        <v>24.970963512422525</v>
      </c>
      <c r="J135" s="2"/>
      <c r="L135" s="36"/>
    </row>
    <row r="136" spans="1:12" ht="48" customHeight="1">
      <c r="A136" s="18" t="s">
        <v>378</v>
      </c>
      <c r="B136" s="48" t="s">
        <v>41</v>
      </c>
      <c r="C136" s="54" t="s">
        <v>233</v>
      </c>
      <c r="D136" s="1">
        <v>21.12</v>
      </c>
      <c r="E136" s="1"/>
      <c r="F136" s="1">
        <v>0</v>
      </c>
      <c r="G136" s="1"/>
      <c r="H136" s="4">
        <f aca="true" t="shared" si="14" ref="H136:H165">F136-D136</f>
        <v>-21.12</v>
      </c>
      <c r="I136" s="1">
        <f aca="true" t="shared" si="15" ref="I136:I165">F136/D136*100</f>
        <v>0</v>
      </c>
      <c r="J136" s="2"/>
      <c r="L136" s="36"/>
    </row>
    <row r="137" spans="1:12" ht="62.25" customHeight="1">
      <c r="A137" s="18" t="s">
        <v>378</v>
      </c>
      <c r="B137" s="48" t="s">
        <v>474</v>
      </c>
      <c r="C137" s="7" t="s">
        <v>265</v>
      </c>
      <c r="D137" s="1">
        <v>27.097</v>
      </c>
      <c r="E137" s="1"/>
      <c r="F137" s="4">
        <v>0</v>
      </c>
      <c r="G137" s="5">
        <f>F137-L135</f>
        <v>0</v>
      </c>
      <c r="H137" s="4">
        <f t="shared" si="14"/>
        <v>-27.097</v>
      </c>
      <c r="I137" s="1">
        <f t="shared" si="15"/>
        <v>0</v>
      </c>
      <c r="J137" s="2"/>
      <c r="L137" s="36"/>
    </row>
    <row r="138" spans="1:12" ht="31.5">
      <c r="A138" s="18" t="s">
        <v>378</v>
      </c>
      <c r="B138" s="48" t="s">
        <v>380</v>
      </c>
      <c r="C138" s="7" t="s">
        <v>486</v>
      </c>
      <c r="D138" s="1">
        <v>274.867</v>
      </c>
      <c r="E138" s="1"/>
      <c r="F138" s="4">
        <v>82.27483</v>
      </c>
      <c r="G138" s="5">
        <f>F138-L137</f>
        <v>82.27483</v>
      </c>
      <c r="H138" s="4">
        <f t="shared" si="14"/>
        <v>-192.59217</v>
      </c>
      <c r="I138" s="1">
        <f t="shared" si="15"/>
        <v>29.93259649212164</v>
      </c>
      <c r="J138" s="2"/>
      <c r="L138" s="36"/>
    </row>
    <row r="139" spans="1:12" ht="46.5" customHeight="1">
      <c r="A139" s="18" t="s">
        <v>378</v>
      </c>
      <c r="B139" s="48" t="s">
        <v>42</v>
      </c>
      <c r="C139" s="54" t="s">
        <v>155</v>
      </c>
      <c r="D139" s="1">
        <v>6.398</v>
      </c>
      <c r="E139" s="1"/>
      <c r="F139" s="4">
        <v>0</v>
      </c>
      <c r="G139" s="5"/>
      <c r="H139" s="4">
        <f t="shared" si="14"/>
        <v>-6.398</v>
      </c>
      <c r="I139" s="1">
        <f t="shared" si="15"/>
        <v>0</v>
      </c>
      <c r="J139" s="2"/>
      <c r="L139" s="36"/>
    </row>
    <row r="140" spans="1:12" ht="27.75" customHeight="1" hidden="1">
      <c r="A140" s="16" t="s">
        <v>398</v>
      </c>
      <c r="B140" s="47" t="s">
        <v>395</v>
      </c>
      <c r="C140" s="23" t="s">
        <v>27</v>
      </c>
      <c r="D140" s="1"/>
      <c r="E140" s="1"/>
      <c r="F140" s="4"/>
      <c r="G140" s="5">
        <f>F140-L138</f>
        <v>0</v>
      </c>
      <c r="H140" s="4">
        <f t="shared" si="14"/>
        <v>0</v>
      </c>
      <c r="I140" s="1" t="e">
        <f t="shared" si="15"/>
        <v>#DIV/0!</v>
      </c>
      <c r="J140" s="2"/>
      <c r="L140" s="36"/>
    </row>
    <row r="141" spans="1:12" ht="31.5" customHeight="1" hidden="1">
      <c r="A141" s="16" t="s">
        <v>475</v>
      </c>
      <c r="B141" s="63" t="s">
        <v>521</v>
      </c>
      <c r="C141" s="85" t="s">
        <v>239</v>
      </c>
      <c r="D141" s="86">
        <f>D142</f>
        <v>0</v>
      </c>
      <c r="E141" s="86">
        <f>E142</f>
        <v>50</v>
      </c>
      <c r="F141" s="86">
        <f>F142</f>
        <v>0</v>
      </c>
      <c r="G141" s="87">
        <f>G142</f>
        <v>0</v>
      </c>
      <c r="H141" s="5">
        <f t="shared" si="14"/>
        <v>0</v>
      </c>
      <c r="I141" s="6" t="e">
        <f t="shared" si="15"/>
        <v>#DIV/0!</v>
      </c>
      <c r="J141" s="2"/>
      <c r="L141" s="36"/>
    </row>
    <row r="142" spans="1:12" ht="29.25" customHeight="1" hidden="1">
      <c r="A142" s="18" t="s">
        <v>475</v>
      </c>
      <c r="B142" s="48" t="s">
        <v>476</v>
      </c>
      <c r="C142" s="7" t="s">
        <v>241</v>
      </c>
      <c r="D142" s="9">
        <v>0</v>
      </c>
      <c r="E142" s="9">
        <v>50</v>
      </c>
      <c r="F142" s="4">
        <v>0</v>
      </c>
      <c r="G142" s="5">
        <f>F142-L141</f>
        <v>0</v>
      </c>
      <c r="H142" s="4">
        <f t="shared" si="14"/>
        <v>0</v>
      </c>
      <c r="I142" s="1" t="e">
        <f t="shared" si="15"/>
        <v>#DIV/0!</v>
      </c>
      <c r="J142" s="2"/>
      <c r="L142" s="2"/>
    </row>
    <row r="143" spans="1:12" ht="30" customHeight="1" hidden="1">
      <c r="A143" s="18" t="s">
        <v>475</v>
      </c>
      <c r="B143" s="48" t="s">
        <v>8</v>
      </c>
      <c r="C143" s="7" t="s">
        <v>10</v>
      </c>
      <c r="D143" s="9"/>
      <c r="E143" s="9"/>
      <c r="F143" s="4"/>
      <c r="G143" s="5"/>
      <c r="H143" s="4">
        <f t="shared" si="14"/>
        <v>0</v>
      </c>
      <c r="I143" s="1" t="e">
        <f t="shared" si="15"/>
        <v>#DIV/0!</v>
      </c>
      <c r="J143" s="2"/>
      <c r="L143" s="2"/>
    </row>
    <row r="144" spans="1:12" ht="31.5">
      <c r="A144" s="16"/>
      <c r="B144" s="63" t="s">
        <v>422</v>
      </c>
      <c r="C144" s="73" t="s">
        <v>238</v>
      </c>
      <c r="D144" s="6">
        <f>SUM(D145:D149)</f>
        <v>101.94500000000001</v>
      </c>
      <c r="E144" s="6">
        <f>SUM(E145:E149)</f>
        <v>140</v>
      </c>
      <c r="F144" s="6">
        <f>SUM(F145:F149)</f>
        <v>21.04847</v>
      </c>
      <c r="G144" s="6">
        <f>SUM(G145:G147)</f>
        <v>21.04847</v>
      </c>
      <c r="H144" s="5">
        <f t="shared" si="14"/>
        <v>-80.89653000000001</v>
      </c>
      <c r="I144" s="6">
        <f t="shared" si="15"/>
        <v>20.646888027858157</v>
      </c>
      <c r="J144" s="2"/>
      <c r="L144" s="36"/>
    </row>
    <row r="145" spans="1:12" ht="50.25" customHeight="1" hidden="1">
      <c r="A145" s="16" t="s">
        <v>381</v>
      </c>
      <c r="B145" s="63" t="s">
        <v>382</v>
      </c>
      <c r="C145" s="54" t="s">
        <v>29</v>
      </c>
      <c r="D145" s="6">
        <v>0</v>
      </c>
      <c r="E145" s="6">
        <v>140</v>
      </c>
      <c r="F145" s="5"/>
      <c r="G145" s="5">
        <f>F145-L144</f>
        <v>0</v>
      </c>
      <c r="H145" s="5">
        <f t="shared" si="14"/>
        <v>0</v>
      </c>
      <c r="I145" s="6" t="e">
        <f t="shared" si="15"/>
        <v>#DIV/0!</v>
      </c>
      <c r="J145" s="2"/>
      <c r="L145" s="36"/>
    </row>
    <row r="146" spans="1:12" ht="48" customHeight="1">
      <c r="A146" s="16" t="s">
        <v>381</v>
      </c>
      <c r="B146" s="63" t="s">
        <v>382</v>
      </c>
      <c r="C146" s="54" t="s">
        <v>235</v>
      </c>
      <c r="D146" s="6">
        <v>99.944</v>
      </c>
      <c r="E146" s="6"/>
      <c r="F146" s="5">
        <v>21.04847</v>
      </c>
      <c r="G146" s="5">
        <f>F146-L145</f>
        <v>21.04847</v>
      </c>
      <c r="H146" s="5">
        <f t="shared" si="14"/>
        <v>-78.89553000000001</v>
      </c>
      <c r="I146" s="6">
        <f t="shared" si="15"/>
        <v>21.06026374769871</v>
      </c>
      <c r="J146" s="2"/>
      <c r="L146" s="36"/>
    </row>
    <row r="147" spans="1:12" ht="48.75" customHeight="1">
      <c r="A147" s="16" t="s">
        <v>381</v>
      </c>
      <c r="B147" s="63" t="s">
        <v>444</v>
      </c>
      <c r="C147" s="62" t="s">
        <v>236</v>
      </c>
      <c r="D147" s="6">
        <v>2.001</v>
      </c>
      <c r="E147" s="6"/>
      <c r="F147" s="5">
        <v>0</v>
      </c>
      <c r="G147" s="5">
        <f>F147-L146</f>
        <v>0</v>
      </c>
      <c r="H147" s="5">
        <f t="shared" si="14"/>
        <v>-2.001</v>
      </c>
      <c r="I147" s="6">
        <f t="shared" si="15"/>
        <v>0</v>
      </c>
      <c r="J147" s="2"/>
      <c r="L147" s="36"/>
    </row>
    <row r="148" spans="1:12" ht="31.5" hidden="1">
      <c r="A148" s="16" t="s">
        <v>383</v>
      </c>
      <c r="B148" s="63" t="s">
        <v>494</v>
      </c>
      <c r="C148" s="62" t="s">
        <v>30</v>
      </c>
      <c r="D148" s="6"/>
      <c r="E148" s="6"/>
      <c r="F148" s="5"/>
      <c r="G148" s="5">
        <f>F148-L147</f>
        <v>0</v>
      </c>
      <c r="H148" s="5">
        <f t="shared" si="14"/>
        <v>0</v>
      </c>
      <c r="I148" s="6" t="e">
        <f t="shared" si="15"/>
        <v>#DIV/0!</v>
      </c>
      <c r="J148" s="2"/>
      <c r="L148" s="36"/>
    </row>
    <row r="149" spans="1:12" ht="49.5" customHeight="1" hidden="1">
      <c r="A149" s="16" t="s">
        <v>381</v>
      </c>
      <c r="B149" s="63" t="s">
        <v>382</v>
      </c>
      <c r="C149" s="62" t="s">
        <v>266</v>
      </c>
      <c r="D149" s="6"/>
      <c r="E149" s="6"/>
      <c r="F149" s="5"/>
      <c r="G149" s="5"/>
      <c r="H149" s="5">
        <f t="shared" si="14"/>
        <v>0</v>
      </c>
      <c r="I149" s="6" t="e">
        <f t="shared" si="15"/>
        <v>#DIV/0!</v>
      </c>
      <c r="J149" s="2"/>
      <c r="L149" s="36"/>
    </row>
    <row r="150" spans="1:12" ht="31.5">
      <c r="A150" s="16"/>
      <c r="B150" s="63" t="s">
        <v>68</v>
      </c>
      <c r="C150" s="62" t="s">
        <v>237</v>
      </c>
      <c r="D150" s="6">
        <f>D151+D152+D153+D156+D154+D155</f>
        <v>14.15</v>
      </c>
      <c r="E150" s="6">
        <f>E151+E152+E153+E156+E154+E155</f>
        <v>0</v>
      </c>
      <c r="F150" s="6">
        <f>F151+F152+F153+F156+F154+F155</f>
        <v>1.12</v>
      </c>
      <c r="G150" s="5"/>
      <c r="H150" s="5">
        <f t="shared" si="14"/>
        <v>-13.030000000000001</v>
      </c>
      <c r="I150" s="6">
        <f t="shared" si="15"/>
        <v>7.915194346289753</v>
      </c>
      <c r="J150" s="2"/>
      <c r="L150" s="36"/>
    </row>
    <row r="151" spans="1:12" ht="65.25" customHeight="1">
      <c r="A151" s="16"/>
      <c r="B151" s="63" t="s">
        <v>494</v>
      </c>
      <c r="C151" s="62" t="s">
        <v>156</v>
      </c>
      <c r="D151" s="6">
        <v>2</v>
      </c>
      <c r="E151" s="6"/>
      <c r="F151" s="5">
        <v>0</v>
      </c>
      <c r="G151" s="5"/>
      <c r="H151" s="5">
        <f t="shared" si="14"/>
        <v>-2</v>
      </c>
      <c r="I151" s="6">
        <f t="shared" si="15"/>
        <v>0</v>
      </c>
      <c r="J151" s="2"/>
      <c r="L151" s="36"/>
    </row>
    <row r="152" spans="1:12" ht="63">
      <c r="A152" s="16" t="s">
        <v>383</v>
      </c>
      <c r="B152" s="63" t="s">
        <v>494</v>
      </c>
      <c r="C152" s="62" t="s">
        <v>240</v>
      </c>
      <c r="D152" s="6">
        <v>4.15</v>
      </c>
      <c r="E152" s="6"/>
      <c r="F152" s="5">
        <v>1.12</v>
      </c>
      <c r="G152" s="5">
        <f>F152-L148</f>
        <v>1.12</v>
      </c>
      <c r="H152" s="5">
        <f t="shared" si="14"/>
        <v>-3.0300000000000002</v>
      </c>
      <c r="I152" s="6">
        <f t="shared" si="15"/>
        <v>26.987951807228917</v>
      </c>
      <c r="J152" s="2"/>
      <c r="L152" s="36"/>
    </row>
    <row r="153" spans="1:12" ht="47.25">
      <c r="A153" s="24" t="s">
        <v>383</v>
      </c>
      <c r="B153" s="63" t="s">
        <v>494</v>
      </c>
      <c r="C153" s="62" t="s">
        <v>267</v>
      </c>
      <c r="D153" s="6">
        <v>8</v>
      </c>
      <c r="E153" s="6"/>
      <c r="F153" s="5">
        <v>0</v>
      </c>
      <c r="G153" s="5"/>
      <c r="H153" s="5">
        <f t="shared" si="14"/>
        <v>-8</v>
      </c>
      <c r="I153" s="6">
        <f t="shared" si="15"/>
        <v>0</v>
      </c>
      <c r="J153" s="2"/>
      <c r="L153" s="36"/>
    </row>
    <row r="154" spans="1:12" ht="63.75" customHeight="1" hidden="1">
      <c r="A154" s="24"/>
      <c r="B154" s="63" t="s">
        <v>494</v>
      </c>
      <c r="C154" s="62" t="s">
        <v>240</v>
      </c>
      <c r="D154" s="6"/>
      <c r="E154" s="6"/>
      <c r="F154" s="5"/>
      <c r="G154" s="5"/>
      <c r="H154" s="5">
        <f t="shared" si="14"/>
        <v>0</v>
      </c>
      <c r="I154" s="6" t="e">
        <f t="shared" si="15"/>
        <v>#DIV/0!</v>
      </c>
      <c r="J154" s="2"/>
      <c r="L154" s="36"/>
    </row>
    <row r="155" spans="1:12" ht="31.5" hidden="1">
      <c r="A155" s="24"/>
      <c r="B155" s="63" t="s">
        <v>494</v>
      </c>
      <c r="C155" s="62" t="s">
        <v>169</v>
      </c>
      <c r="D155" s="6"/>
      <c r="E155" s="6"/>
      <c r="F155" s="5"/>
      <c r="G155" s="5"/>
      <c r="H155" s="5">
        <f t="shared" si="14"/>
        <v>0</v>
      </c>
      <c r="I155" s="6" t="e">
        <f t="shared" si="15"/>
        <v>#DIV/0!</v>
      </c>
      <c r="J155" s="2"/>
      <c r="L155" s="36"/>
    </row>
    <row r="156" spans="1:12" ht="30.75" customHeight="1" hidden="1">
      <c r="A156" s="24" t="s">
        <v>383</v>
      </c>
      <c r="B156" s="63" t="s">
        <v>242</v>
      </c>
      <c r="C156" s="62" t="s">
        <v>243</v>
      </c>
      <c r="D156" s="6"/>
      <c r="E156" s="6"/>
      <c r="F156" s="5"/>
      <c r="G156" s="5"/>
      <c r="H156" s="5">
        <f t="shared" si="14"/>
        <v>0</v>
      </c>
      <c r="I156" s="6" t="e">
        <f t="shared" si="15"/>
        <v>#DIV/0!</v>
      </c>
      <c r="J156" s="2"/>
      <c r="L156" s="36"/>
    </row>
    <row r="157" spans="1:12" ht="32.25" customHeight="1">
      <c r="A157" s="16" t="s">
        <v>477</v>
      </c>
      <c r="B157" s="63" t="s">
        <v>522</v>
      </c>
      <c r="C157" s="54" t="s">
        <v>246</v>
      </c>
      <c r="D157" s="6">
        <f>D158+D159</f>
        <v>81.83</v>
      </c>
      <c r="E157" s="6">
        <f>E158+E159</f>
        <v>0</v>
      </c>
      <c r="F157" s="6">
        <f>F158+F159</f>
        <v>21.1931</v>
      </c>
      <c r="G157" s="5"/>
      <c r="H157" s="5">
        <f t="shared" si="14"/>
        <v>-60.6369</v>
      </c>
      <c r="I157" s="6">
        <f t="shared" si="15"/>
        <v>25.89893682023708</v>
      </c>
      <c r="J157" s="2"/>
      <c r="L157" s="36"/>
    </row>
    <row r="158" spans="1:12" ht="60" customHeight="1">
      <c r="A158" s="16" t="s">
        <v>477</v>
      </c>
      <c r="B158" s="63" t="s">
        <v>402</v>
      </c>
      <c r="C158" s="54" t="s">
        <v>247</v>
      </c>
      <c r="D158" s="6">
        <v>4.83</v>
      </c>
      <c r="E158" s="6"/>
      <c r="F158" s="5">
        <v>0</v>
      </c>
      <c r="G158" s="5">
        <f>F158-L157</f>
        <v>0</v>
      </c>
      <c r="H158" s="5">
        <f t="shared" si="14"/>
        <v>-4.83</v>
      </c>
      <c r="I158" s="6">
        <f t="shared" si="15"/>
        <v>0</v>
      </c>
      <c r="J158" s="2"/>
      <c r="L158" s="36"/>
    </row>
    <row r="159" spans="1:12" ht="31.5">
      <c r="A159" s="16" t="s">
        <v>477</v>
      </c>
      <c r="B159" s="63" t="s">
        <v>394</v>
      </c>
      <c r="C159" s="54" t="s">
        <v>2</v>
      </c>
      <c r="D159" s="6">
        <v>77</v>
      </c>
      <c r="E159" s="6"/>
      <c r="F159" s="5">
        <v>21.1931</v>
      </c>
      <c r="G159" s="5">
        <f>F159-L158</f>
        <v>21.1931</v>
      </c>
      <c r="H159" s="5">
        <f t="shared" si="14"/>
        <v>-55.8069</v>
      </c>
      <c r="I159" s="6">
        <f t="shared" si="15"/>
        <v>27.523506493506495</v>
      </c>
      <c r="J159" s="2"/>
      <c r="L159" s="36"/>
    </row>
    <row r="160" spans="1:12" ht="15" customHeight="1">
      <c r="A160" s="16"/>
      <c r="B160" s="63" t="s">
        <v>523</v>
      </c>
      <c r="C160" s="54" t="s">
        <v>248</v>
      </c>
      <c r="D160" s="6">
        <f>D162+D171+D173+D174+D175+D176+D177+D178+D181+D180+D172+D163+D179</f>
        <v>18.474</v>
      </c>
      <c r="E160" s="6">
        <f>E162+E171+E173+E174+E175+E176+E177+E178+E181+E180+E172+E163+E179</f>
        <v>0</v>
      </c>
      <c r="F160" s="6">
        <f>F162+F171+F173+F174+F175+F176+F177+F178+F181+F180+F172+F163+F179</f>
        <v>0</v>
      </c>
      <c r="G160" s="6" t="e">
        <f>G161+G162+G163+G164+G167+G168+G173+G174+G181+#REF!+#REF!+#REF!</f>
        <v>#REF!</v>
      </c>
      <c r="H160" s="5">
        <f t="shared" si="14"/>
        <v>-18.474</v>
      </c>
      <c r="I160" s="6">
        <f t="shared" si="15"/>
        <v>0</v>
      </c>
      <c r="J160" s="2"/>
      <c r="L160" s="36"/>
    </row>
    <row r="161" spans="1:12" ht="13.5" customHeight="1" hidden="1">
      <c r="A161" s="16" t="s">
        <v>384</v>
      </c>
      <c r="B161" s="47" t="s">
        <v>385</v>
      </c>
      <c r="C161" s="17" t="s">
        <v>419</v>
      </c>
      <c r="D161" s="1">
        <v>0</v>
      </c>
      <c r="E161" s="1">
        <v>60</v>
      </c>
      <c r="F161" s="4">
        <v>0</v>
      </c>
      <c r="G161" s="5">
        <f>F161-L160</f>
        <v>0</v>
      </c>
      <c r="H161" s="4">
        <f t="shared" si="14"/>
        <v>0</v>
      </c>
      <c r="I161" s="1" t="e">
        <f t="shared" si="15"/>
        <v>#DIV/0!</v>
      </c>
      <c r="J161" s="2"/>
      <c r="L161" s="2"/>
    </row>
    <row r="162" spans="1:12" ht="47.25" hidden="1">
      <c r="A162" s="16" t="s">
        <v>384</v>
      </c>
      <c r="B162" s="63" t="s">
        <v>487</v>
      </c>
      <c r="C162" s="54" t="s">
        <v>249</v>
      </c>
      <c r="D162" s="6"/>
      <c r="E162" s="6"/>
      <c r="F162" s="6"/>
      <c r="G162" s="5">
        <f>F162-L161</f>
        <v>0</v>
      </c>
      <c r="H162" s="5">
        <f t="shared" si="14"/>
        <v>0</v>
      </c>
      <c r="I162" s="6" t="e">
        <f t="shared" si="15"/>
        <v>#DIV/0!</v>
      </c>
      <c r="J162" s="2"/>
      <c r="L162" s="36"/>
    </row>
    <row r="163" spans="1:12" ht="47.25" hidden="1">
      <c r="A163" s="16" t="s">
        <v>387</v>
      </c>
      <c r="B163" s="47" t="s">
        <v>487</v>
      </c>
      <c r="C163" s="7" t="s">
        <v>250</v>
      </c>
      <c r="D163" s="1"/>
      <c r="E163" s="1"/>
      <c r="F163" s="4"/>
      <c r="G163" s="5">
        <f>F163-L162</f>
        <v>0</v>
      </c>
      <c r="H163" s="4">
        <f t="shared" si="14"/>
        <v>0</v>
      </c>
      <c r="I163" s="1" t="e">
        <f t="shared" si="15"/>
        <v>#DIV/0!</v>
      </c>
      <c r="J163" s="2"/>
      <c r="L163" s="36"/>
    </row>
    <row r="164" spans="1:12" ht="0.75" customHeight="1" hidden="1">
      <c r="A164" s="18" t="s">
        <v>387</v>
      </c>
      <c r="B164" s="48" t="s">
        <v>393</v>
      </c>
      <c r="C164" s="25" t="s">
        <v>14</v>
      </c>
      <c r="D164" s="1"/>
      <c r="E164" s="1"/>
      <c r="F164" s="4"/>
      <c r="G164" s="5">
        <f>F164-L163</f>
        <v>0</v>
      </c>
      <c r="H164" s="4">
        <f t="shared" si="14"/>
        <v>0</v>
      </c>
      <c r="I164" s="1" t="e">
        <f t="shared" si="15"/>
        <v>#DIV/0!</v>
      </c>
      <c r="J164" s="2"/>
      <c r="L164" s="2"/>
    </row>
    <row r="165" spans="1:12" ht="31.5" hidden="1">
      <c r="A165" s="16" t="s">
        <v>384</v>
      </c>
      <c r="B165" s="47" t="s">
        <v>386</v>
      </c>
      <c r="C165" s="7" t="s">
        <v>496</v>
      </c>
      <c r="D165" s="1"/>
      <c r="E165" s="1"/>
      <c r="F165" s="1"/>
      <c r="G165" s="5">
        <f>F165-L164</f>
        <v>0</v>
      </c>
      <c r="H165" s="4">
        <f t="shared" si="14"/>
        <v>0</v>
      </c>
      <c r="I165" s="1" t="e">
        <f t="shared" si="15"/>
        <v>#DIV/0!</v>
      </c>
      <c r="J165" s="2"/>
      <c r="L165" s="2"/>
    </row>
    <row r="166" spans="1:12" ht="15.75" hidden="1">
      <c r="A166" s="24"/>
      <c r="B166" s="50"/>
      <c r="C166" s="7"/>
      <c r="D166" s="10"/>
      <c r="E166" s="10"/>
      <c r="F166" s="10"/>
      <c r="G166" s="8"/>
      <c r="H166" s="8"/>
      <c r="I166" s="10"/>
      <c r="J166" s="2"/>
      <c r="L166" s="2"/>
    </row>
    <row r="167" spans="1:12" ht="47.25" hidden="1">
      <c r="A167" s="16" t="s">
        <v>384</v>
      </c>
      <c r="B167" s="47" t="s">
        <v>386</v>
      </c>
      <c r="C167" s="7" t="s">
        <v>16</v>
      </c>
      <c r="D167" s="6"/>
      <c r="E167" s="1"/>
      <c r="F167" s="1"/>
      <c r="G167" s="5"/>
      <c r="H167" s="4">
        <f aca="true" t="shared" si="16" ref="H167:H186">F167-D167</f>
        <v>0</v>
      </c>
      <c r="I167" s="1" t="e">
        <f aca="true" t="shared" si="17" ref="I167:I186">F167/D167*100</f>
        <v>#DIV/0!</v>
      </c>
      <c r="J167" s="2"/>
      <c r="L167" s="2"/>
    </row>
    <row r="168" spans="1:12" ht="15.75" hidden="1">
      <c r="A168" s="16" t="s">
        <v>384</v>
      </c>
      <c r="B168" s="47" t="s">
        <v>386</v>
      </c>
      <c r="C168" s="7" t="s">
        <v>15</v>
      </c>
      <c r="D168" s="6"/>
      <c r="E168" s="1"/>
      <c r="F168" s="1"/>
      <c r="G168" s="5">
        <f>F168-L166</f>
        <v>0</v>
      </c>
      <c r="H168" s="4">
        <f t="shared" si="16"/>
        <v>0</v>
      </c>
      <c r="I168" s="1" t="e">
        <f t="shared" si="17"/>
        <v>#DIV/0!</v>
      </c>
      <c r="J168" s="2"/>
      <c r="L168" s="2"/>
    </row>
    <row r="169" spans="1:12" ht="15.75" hidden="1">
      <c r="A169" s="16" t="s">
        <v>384</v>
      </c>
      <c r="B169" s="47" t="s">
        <v>386</v>
      </c>
      <c r="C169" s="7" t="s">
        <v>509</v>
      </c>
      <c r="D169" s="11"/>
      <c r="E169" s="1"/>
      <c r="F169" s="1"/>
      <c r="G169" s="5">
        <f>F169-L168</f>
        <v>0</v>
      </c>
      <c r="H169" s="4">
        <f t="shared" si="16"/>
        <v>0</v>
      </c>
      <c r="I169" s="1" t="e">
        <f t="shared" si="17"/>
        <v>#DIV/0!</v>
      </c>
      <c r="J169" s="2"/>
      <c r="L169" s="2"/>
    </row>
    <row r="170" spans="1:12" ht="31.5" hidden="1">
      <c r="A170" s="16" t="s">
        <v>384</v>
      </c>
      <c r="B170" s="47" t="s">
        <v>386</v>
      </c>
      <c r="C170" s="7" t="s">
        <v>7</v>
      </c>
      <c r="D170" s="6"/>
      <c r="E170" s="1"/>
      <c r="F170" s="1"/>
      <c r="G170" s="5">
        <f>F170-L169</f>
        <v>0</v>
      </c>
      <c r="H170" s="4">
        <f t="shared" si="16"/>
        <v>0</v>
      </c>
      <c r="I170" s="1" t="e">
        <f t="shared" si="17"/>
        <v>#DIV/0!</v>
      </c>
      <c r="J170" s="2"/>
      <c r="L170" s="2"/>
    </row>
    <row r="171" spans="1:12" ht="15.75" hidden="1">
      <c r="A171" s="16" t="s">
        <v>384</v>
      </c>
      <c r="B171" s="47" t="s">
        <v>385</v>
      </c>
      <c r="C171" s="7" t="s">
        <v>419</v>
      </c>
      <c r="D171" s="6"/>
      <c r="E171" s="1"/>
      <c r="F171" s="1"/>
      <c r="G171" s="5"/>
      <c r="H171" s="4">
        <f t="shared" si="16"/>
        <v>0</v>
      </c>
      <c r="I171" s="1" t="e">
        <f t="shared" si="17"/>
        <v>#DIV/0!</v>
      </c>
      <c r="J171" s="2"/>
      <c r="L171" s="2"/>
    </row>
    <row r="172" spans="1:12" ht="47.25" hidden="1">
      <c r="A172" s="16"/>
      <c r="B172" s="47" t="s">
        <v>100</v>
      </c>
      <c r="C172" s="7" t="s">
        <v>101</v>
      </c>
      <c r="D172" s="6"/>
      <c r="E172" s="1"/>
      <c r="F172" s="1"/>
      <c r="G172" s="5"/>
      <c r="H172" s="4">
        <f t="shared" si="16"/>
        <v>0</v>
      </c>
      <c r="I172" s="1" t="e">
        <f t="shared" si="17"/>
        <v>#DIV/0!</v>
      </c>
      <c r="J172" s="2"/>
      <c r="L172" s="2"/>
    </row>
    <row r="173" spans="1:12" ht="48.75" customHeight="1" hidden="1">
      <c r="A173" s="16" t="s">
        <v>387</v>
      </c>
      <c r="B173" s="47" t="s">
        <v>524</v>
      </c>
      <c r="C173" s="7" t="s">
        <v>268</v>
      </c>
      <c r="D173" s="6"/>
      <c r="E173" s="1"/>
      <c r="F173" s="1"/>
      <c r="G173" s="5"/>
      <c r="H173" s="4">
        <f t="shared" si="16"/>
        <v>0</v>
      </c>
      <c r="I173" s="1" t="e">
        <f t="shared" si="17"/>
        <v>#DIV/0!</v>
      </c>
      <c r="J173" s="2"/>
      <c r="L173" s="2"/>
    </row>
    <row r="174" spans="1:12" ht="63" hidden="1">
      <c r="A174" s="16" t="s">
        <v>387</v>
      </c>
      <c r="B174" s="47" t="s">
        <v>524</v>
      </c>
      <c r="C174" s="7" t="s">
        <v>255</v>
      </c>
      <c r="D174" s="6"/>
      <c r="E174" s="1"/>
      <c r="F174" s="1"/>
      <c r="G174" s="5"/>
      <c r="H174" s="4">
        <f t="shared" si="16"/>
        <v>0</v>
      </c>
      <c r="I174" s="1" t="e">
        <f t="shared" si="17"/>
        <v>#DIV/0!</v>
      </c>
      <c r="J174" s="2"/>
      <c r="L174" s="2"/>
    </row>
    <row r="175" spans="1:12" ht="63" hidden="1">
      <c r="A175" s="16"/>
      <c r="B175" s="47" t="s">
        <v>524</v>
      </c>
      <c r="C175" s="7" t="s">
        <v>283</v>
      </c>
      <c r="D175" s="6"/>
      <c r="E175" s="1"/>
      <c r="F175" s="1"/>
      <c r="G175" s="5"/>
      <c r="H175" s="4">
        <f t="shared" si="16"/>
        <v>0</v>
      </c>
      <c r="I175" s="1" t="e">
        <f t="shared" si="17"/>
        <v>#DIV/0!</v>
      </c>
      <c r="J175" s="2"/>
      <c r="L175" s="2"/>
    </row>
    <row r="176" spans="1:12" ht="78.75" hidden="1">
      <c r="A176" s="16"/>
      <c r="B176" s="47" t="s">
        <v>524</v>
      </c>
      <c r="C176" s="7" t="s">
        <v>327</v>
      </c>
      <c r="D176" s="6"/>
      <c r="E176" s="1"/>
      <c r="F176" s="1"/>
      <c r="G176" s="5"/>
      <c r="H176" s="4">
        <f t="shared" si="16"/>
        <v>0</v>
      </c>
      <c r="I176" s="1" t="e">
        <f t="shared" si="17"/>
        <v>#DIV/0!</v>
      </c>
      <c r="J176" s="2"/>
      <c r="L176" s="2"/>
    </row>
    <row r="177" spans="1:12" ht="63" hidden="1">
      <c r="A177" s="16"/>
      <c r="B177" s="47" t="s">
        <v>524</v>
      </c>
      <c r="C177" s="7" t="s">
        <v>256</v>
      </c>
      <c r="D177" s="6"/>
      <c r="E177" s="1"/>
      <c r="F177" s="1"/>
      <c r="G177" s="5"/>
      <c r="H177" s="4">
        <f t="shared" si="16"/>
        <v>0</v>
      </c>
      <c r="I177" s="1" t="e">
        <f t="shared" si="17"/>
        <v>#DIV/0!</v>
      </c>
      <c r="J177" s="2"/>
      <c r="L177" s="2"/>
    </row>
    <row r="178" spans="1:12" ht="78" customHeight="1" hidden="1">
      <c r="A178" s="16"/>
      <c r="B178" s="47" t="s">
        <v>524</v>
      </c>
      <c r="C178" s="7" t="s">
        <v>257</v>
      </c>
      <c r="D178" s="6"/>
      <c r="E178" s="1"/>
      <c r="F178" s="1"/>
      <c r="G178" s="5"/>
      <c r="H178" s="4">
        <f t="shared" si="16"/>
        <v>0</v>
      </c>
      <c r="I178" s="1" t="e">
        <f t="shared" si="17"/>
        <v>#DIV/0!</v>
      </c>
      <c r="J178" s="2"/>
      <c r="L178" s="2"/>
    </row>
    <row r="179" spans="1:12" ht="76.5" customHeight="1" hidden="1">
      <c r="A179" s="16"/>
      <c r="B179" s="47" t="s">
        <v>524</v>
      </c>
      <c r="C179" s="7" t="s">
        <v>11</v>
      </c>
      <c r="D179" s="6"/>
      <c r="E179" s="1"/>
      <c r="F179" s="1"/>
      <c r="G179" s="5"/>
      <c r="H179" s="4">
        <f t="shared" si="16"/>
        <v>0</v>
      </c>
      <c r="I179" s="1" t="e">
        <f t="shared" si="17"/>
        <v>#DIV/0!</v>
      </c>
      <c r="J179" s="2"/>
      <c r="L179" s="2"/>
    </row>
    <row r="180" spans="1:12" ht="78.75" hidden="1">
      <c r="A180" s="16"/>
      <c r="B180" s="47" t="s">
        <v>524</v>
      </c>
      <c r="C180" s="7" t="s">
        <v>99</v>
      </c>
      <c r="D180" s="6"/>
      <c r="E180" s="1"/>
      <c r="F180" s="1"/>
      <c r="G180" s="5"/>
      <c r="H180" s="4">
        <f t="shared" si="16"/>
        <v>0</v>
      </c>
      <c r="I180" s="1" t="e">
        <f t="shared" si="17"/>
        <v>#DIV/0!</v>
      </c>
      <c r="J180" s="2"/>
      <c r="L180" s="2"/>
    </row>
    <row r="181" spans="1:12" ht="14.25" customHeight="1">
      <c r="A181" s="16" t="s">
        <v>387</v>
      </c>
      <c r="B181" s="47" t="s">
        <v>386</v>
      </c>
      <c r="C181" s="7" t="s">
        <v>258</v>
      </c>
      <c r="D181" s="6">
        <v>18.474</v>
      </c>
      <c r="E181" s="1"/>
      <c r="F181" s="1">
        <v>0</v>
      </c>
      <c r="G181" s="5"/>
      <c r="H181" s="4">
        <f t="shared" si="16"/>
        <v>-18.474</v>
      </c>
      <c r="I181" s="1">
        <f t="shared" si="17"/>
        <v>0</v>
      </c>
      <c r="J181" s="2"/>
      <c r="L181" s="2"/>
    </row>
    <row r="182" spans="1:12" ht="13.5" customHeight="1" hidden="1">
      <c r="A182" s="16"/>
      <c r="B182" s="47" t="s">
        <v>524</v>
      </c>
      <c r="C182" s="7" t="s">
        <v>36</v>
      </c>
      <c r="D182" s="6"/>
      <c r="E182" s="1"/>
      <c r="F182" s="1">
        <v>0</v>
      </c>
      <c r="G182" s="5"/>
      <c r="H182" s="4">
        <f t="shared" si="16"/>
        <v>0</v>
      </c>
      <c r="I182" s="1" t="e">
        <f t="shared" si="17"/>
        <v>#DIV/0!</v>
      </c>
      <c r="J182" s="2"/>
      <c r="L182" s="2"/>
    </row>
    <row r="183" spans="1:12" ht="15.75">
      <c r="A183" s="88"/>
      <c r="B183" s="63"/>
      <c r="C183" s="54" t="s">
        <v>478</v>
      </c>
      <c r="D183" s="6">
        <f>D10+D20+D21+D38+D114+D123+D130+D135+D141+D144+D150+D157+D160</f>
        <v>28150.034999999996</v>
      </c>
      <c r="E183" s="6">
        <f>E10+E20+E21+E38+E114+E123+E130+E135+E141+E144+E150+E157+E160</f>
        <v>866</v>
      </c>
      <c r="F183" s="6">
        <f>F10+F20+F21+F38+F114+F123+F130+F135+F141+F144+F150+F157+F160</f>
        <v>8093.50105</v>
      </c>
      <c r="G183" s="6" t="e">
        <f>G10+G21+G36+G38+G114+G123+G130+G135+G140+G142+G144+G148+G152+G158+G159+G161+G162+G164+G163+G165+G166+G168+G169+G170</f>
        <v>#REF!</v>
      </c>
      <c r="H183" s="5">
        <f t="shared" si="16"/>
        <v>-20056.533949999997</v>
      </c>
      <c r="I183" s="6">
        <f t="shared" si="17"/>
        <v>28.751300131598416</v>
      </c>
      <c r="J183" s="2"/>
      <c r="L183" s="36"/>
    </row>
    <row r="184" spans="1:12" ht="18.75" customHeight="1">
      <c r="A184" s="88" t="s">
        <v>387</v>
      </c>
      <c r="B184" s="63" t="s">
        <v>388</v>
      </c>
      <c r="C184" s="54" t="s">
        <v>479</v>
      </c>
      <c r="D184" s="6">
        <v>16743</v>
      </c>
      <c r="E184" s="6"/>
      <c r="F184" s="5">
        <v>4790.99565</v>
      </c>
      <c r="G184" s="5">
        <f>F184-L183</f>
        <v>4790.99565</v>
      </c>
      <c r="H184" s="5">
        <f t="shared" si="16"/>
        <v>-11952.00435</v>
      </c>
      <c r="I184" s="6">
        <f t="shared" si="17"/>
        <v>28.61491757749507</v>
      </c>
      <c r="J184" s="2"/>
      <c r="L184" s="2"/>
    </row>
    <row r="185" spans="1:12" ht="33.75" customHeight="1" hidden="1">
      <c r="A185" s="88"/>
      <c r="B185" s="63" t="s">
        <v>170</v>
      </c>
      <c r="C185" s="54" t="s">
        <v>463</v>
      </c>
      <c r="D185" s="6"/>
      <c r="E185" s="6"/>
      <c r="F185" s="5"/>
      <c r="G185" s="5"/>
      <c r="H185" s="5">
        <f t="shared" si="16"/>
        <v>0</v>
      </c>
      <c r="I185" s="6" t="e">
        <f t="shared" si="17"/>
        <v>#DIV/0!</v>
      </c>
      <c r="J185" s="2"/>
      <c r="L185" s="2"/>
    </row>
    <row r="186" spans="1:12" ht="15.75">
      <c r="A186" s="88"/>
      <c r="B186" s="88"/>
      <c r="C186" s="54" t="s">
        <v>339</v>
      </c>
      <c r="D186" s="6">
        <f>SUM(D183:D185)</f>
        <v>44893.034999999996</v>
      </c>
      <c r="E186" s="6">
        <f>SUM(E183:E185)</f>
        <v>866</v>
      </c>
      <c r="F186" s="6">
        <f>SUM(F183:F185)</f>
        <v>12884.4967</v>
      </c>
      <c r="G186" s="6" t="e">
        <f>G183+G184</f>
        <v>#REF!</v>
      </c>
      <c r="H186" s="5">
        <f t="shared" si="16"/>
        <v>-32008.538299999997</v>
      </c>
      <c r="I186" s="6">
        <f t="shared" si="17"/>
        <v>28.700435824844543</v>
      </c>
      <c r="J186" s="57"/>
      <c r="L186" s="28"/>
    </row>
    <row r="187" spans="1:12" ht="15.75">
      <c r="A187" s="158"/>
      <c r="B187" s="158"/>
      <c r="C187" s="158"/>
      <c r="D187" s="158"/>
      <c r="E187" s="158"/>
      <c r="F187" s="158"/>
      <c r="G187" s="158"/>
      <c r="H187" s="158"/>
      <c r="I187" s="159"/>
      <c r="J187" s="57"/>
      <c r="L187" s="28"/>
    </row>
    <row r="188" spans="1:12" s="27" customFormat="1" ht="15.75">
      <c r="A188" s="89"/>
      <c r="B188" s="90"/>
      <c r="C188" s="91" t="s">
        <v>5</v>
      </c>
      <c r="D188" s="70">
        <f>D189+D191+D203+D207+D222+D228+D231+D237+D241+D245+D248+D251+D257+D190</f>
        <v>95.5000000000004</v>
      </c>
      <c r="E188" s="70">
        <f>E189+E191+E203+E207+E222+E228+E231+E237+E241+E245+E248+E251+E257+E190</f>
        <v>0</v>
      </c>
      <c r="F188" s="70">
        <f>F189+F191+F203+F207+F222+F228+F231+F237+F241+F245+F248+F251+F257+F190</f>
        <v>0</v>
      </c>
      <c r="G188" s="13"/>
      <c r="H188" s="5">
        <f aca="true" t="shared" si="18" ref="H188:H219">F188-D188</f>
        <v>-95.5000000000004</v>
      </c>
      <c r="I188" s="6">
        <f aca="true" t="shared" si="19" ref="I188:I219">F188/D188*100</f>
        <v>0</v>
      </c>
      <c r="J188" s="101"/>
      <c r="L188" s="102"/>
    </row>
    <row r="189" spans="1:12" ht="30" customHeight="1" hidden="1">
      <c r="A189" s="92"/>
      <c r="B189" s="93" t="s">
        <v>289</v>
      </c>
      <c r="C189" s="94" t="s">
        <v>109</v>
      </c>
      <c r="D189" s="70"/>
      <c r="E189" s="70"/>
      <c r="F189" s="70"/>
      <c r="G189" s="13"/>
      <c r="H189" s="5">
        <f t="shared" si="18"/>
        <v>0</v>
      </c>
      <c r="I189" s="6" t="e">
        <f t="shared" si="19"/>
        <v>#DIV/0!</v>
      </c>
      <c r="J189" s="57"/>
      <c r="L189" s="28"/>
    </row>
    <row r="190" spans="1:12" ht="72" customHeight="1" hidden="1">
      <c r="A190" s="92"/>
      <c r="B190" s="93" t="s">
        <v>284</v>
      </c>
      <c r="C190" s="94" t="s">
        <v>285</v>
      </c>
      <c r="D190" s="75">
        <v>0</v>
      </c>
      <c r="E190" s="75"/>
      <c r="F190" s="75">
        <v>0</v>
      </c>
      <c r="G190" s="99"/>
      <c r="H190" s="5">
        <f t="shared" si="18"/>
        <v>0</v>
      </c>
      <c r="I190" s="72" t="e">
        <f t="shared" si="19"/>
        <v>#DIV/0!</v>
      </c>
      <c r="J190" s="57"/>
      <c r="L190" s="28"/>
    </row>
    <row r="191" spans="1:12" ht="34.5" customHeight="1" hidden="1">
      <c r="A191" s="95"/>
      <c r="B191" s="100" t="s">
        <v>353</v>
      </c>
      <c r="C191" s="96" t="s">
        <v>515</v>
      </c>
      <c r="D191" s="75">
        <f>D192+D194+D197+D195+D200+D193+D196+D198+D199+D202+D201</f>
        <v>0</v>
      </c>
      <c r="E191" s="75">
        <f>E192+E194+E197+E195+E200+E193+E196+E198+E199+E202+E201</f>
        <v>0</v>
      </c>
      <c r="F191" s="75">
        <f>F192+F194+F197+F195+F200+F193+F196+F198+F199+F202+F201</f>
        <v>0</v>
      </c>
      <c r="G191" s="67"/>
      <c r="H191" s="67">
        <f t="shared" si="18"/>
        <v>0</v>
      </c>
      <c r="I191" s="72" t="e">
        <f t="shared" si="19"/>
        <v>#DIV/0!</v>
      </c>
      <c r="J191" s="57"/>
      <c r="L191" s="28"/>
    </row>
    <row r="192" spans="1:12" ht="31.5" hidden="1">
      <c r="A192" s="95"/>
      <c r="B192" s="74" t="s">
        <v>411</v>
      </c>
      <c r="C192" s="62" t="s">
        <v>334</v>
      </c>
      <c r="D192" s="75"/>
      <c r="E192" s="75"/>
      <c r="F192" s="75"/>
      <c r="G192" s="67"/>
      <c r="H192" s="67">
        <f t="shared" si="18"/>
        <v>0</v>
      </c>
      <c r="I192" s="72" t="e">
        <f t="shared" si="19"/>
        <v>#DIV/0!</v>
      </c>
      <c r="J192" s="57"/>
      <c r="L192" s="28"/>
    </row>
    <row r="193" spans="1:12" ht="80.25" customHeight="1" hidden="1">
      <c r="A193" s="26"/>
      <c r="B193" s="74" t="s">
        <v>411</v>
      </c>
      <c r="C193" s="62" t="s">
        <v>102</v>
      </c>
      <c r="D193" s="75"/>
      <c r="E193" s="75"/>
      <c r="F193" s="75"/>
      <c r="G193" s="67"/>
      <c r="H193" s="67">
        <f t="shared" si="18"/>
        <v>0</v>
      </c>
      <c r="I193" s="72" t="e">
        <f t="shared" si="19"/>
        <v>#DIV/0!</v>
      </c>
      <c r="J193" s="57"/>
      <c r="L193" s="28"/>
    </row>
    <row r="194" spans="1:12" ht="50.25" customHeight="1" hidden="1">
      <c r="A194" s="26"/>
      <c r="B194" s="74" t="s">
        <v>411</v>
      </c>
      <c r="C194" s="62" t="s">
        <v>222</v>
      </c>
      <c r="D194" s="75"/>
      <c r="E194" s="75"/>
      <c r="F194" s="75"/>
      <c r="G194" s="67"/>
      <c r="H194" s="67">
        <f t="shared" si="18"/>
        <v>0</v>
      </c>
      <c r="I194" s="72" t="e">
        <f t="shared" si="19"/>
        <v>#DIV/0!</v>
      </c>
      <c r="J194" s="57"/>
      <c r="L194" s="28"/>
    </row>
    <row r="195" spans="1:12" ht="32.25" customHeight="1" hidden="1">
      <c r="A195" s="26"/>
      <c r="B195" s="74" t="s">
        <v>413</v>
      </c>
      <c r="C195" s="62" t="s">
        <v>335</v>
      </c>
      <c r="D195" s="75"/>
      <c r="E195" s="75"/>
      <c r="F195" s="75"/>
      <c r="G195" s="67"/>
      <c r="H195" s="67">
        <f t="shared" si="18"/>
        <v>0</v>
      </c>
      <c r="I195" s="72" t="e">
        <f t="shared" si="19"/>
        <v>#DIV/0!</v>
      </c>
      <c r="J195" s="57"/>
      <c r="L195" s="28"/>
    </row>
    <row r="196" spans="1:12" ht="80.25" customHeight="1" hidden="1">
      <c r="A196" s="26"/>
      <c r="B196" s="74" t="s">
        <v>413</v>
      </c>
      <c r="C196" s="62" t="s">
        <v>102</v>
      </c>
      <c r="D196" s="75"/>
      <c r="E196" s="75"/>
      <c r="F196" s="75"/>
      <c r="G196" s="67"/>
      <c r="H196" s="67">
        <f t="shared" si="18"/>
        <v>0</v>
      </c>
      <c r="I196" s="72" t="e">
        <f t="shared" si="19"/>
        <v>#DIV/0!</v>
      </c>
      <c r="J196" s="57"/>
      <c r="L196" s="28"/>
    </row>
    <row r="197" spans="1:12" ht="49.5" customHeight="1" hidden="1">
      <c r="A197" s="26"/>
      <c r="B197" s="74" t="s">
        <v>413</v>
      </c>
      <c r="C197" s="62" t="s">
        <v>512</v>
      </c>
      <c r="D197" s="75"/>
      <c r="E197" s="75"/>
      <c r="F197" s="75"/>
      <c r="G197" s="67"/>
      <c r="H197" s="67">
        <f t="shared" si="18"/>
        <v>0</v>
      </c>
      <c r="I197" s="72" t="e">
        <f t="shared" si="19"/>
        <v>#DIV/0!</v>
      </c>
      <c r="J197" s="57"/>
      <c r="L197" s="28"/>
    </row>
    <row r="198" spans="1:12" ht="20.25" customHeight="1" hidden="1">
      <c r="A198" s="26"/>
      <c r="B198" s="74" t="s">
        <v>430</v>
      </c>
      <c r="C198" s="62" t="s">
        <v>66</v>
      </c>
      <c r="D198" s="75"/>
      <c r="E198" s="75"/>
      <c r="F198" s="75"/>
      <c r="G198" s="67"/>
      <c r="H198" s="68">
        <f t="shared" si="18"/>
        <v>0</v>
      </c>
      <c r="I198" s="69" t="e">
        <f t="shared" si="19"/>
        <v>#DIV/0!</v>
      </c>
      <c r="J198" s="57"/>
      <c r="L198" s="28"/>
    </row>
    <row r="199" spans="1:12" ht="31.5" hidden="1">
      <c r="A199" s="26"/>
      <c r="B199" s="74" t="s">
        <v>431</v>
      </c>
      <c r="C199" s="62" t="s">
        <v>111</v>
      </c>
      <c r="D199" s="75"/>
      <c r="E199" s="75"/>
      <c r="F199" s="75"/>
      <c r="G199" s="67"/>
      <c r="H199" s="68">
        <f t="shared" si="18"/>
        <v>0</v>
      </c>
      <c r="I199" s="69" t="e">
        <f t="shared" si="19"/>
        <v>#DIV/0!</v>
      </c>
      <c r="J199" s="57"/>
      <c r="L199" s="28"/>
    </row>
    <row r="200" spans="1:12" ht="60" customHeight="1" hidden="1">
      <c r="A200" s="26"/>
      <c r="B200" s="65" t="s">
        <v>432</v>
      </c>
      <c r="C200" s="17" t="s">
        <v>336</v>
      </c>
      <c r="D200" s="66"/>
      <c r="E200" s="66"/>
      <c r="F200" s="66"/>
      <c r="G200" s="67"/>
      <c r="H200" s="68">
        <f t="shared" si="18"/>
        <v>0</v>
      </c>
      <c r="I200" s="69" t="e">
        <f t="shared" si="19"/>
        <v>#DIV/0!</v>
      </c>
      <c r="J200" s="57"/>
      <c r="L200" s="28"/>
    </row>
    <row r="201" spans="1:12" ht="60" customHeight="1" hidden="1">
      <c r="A201" s="26"/>
      <c r="B201" s="65" t="s">
        <v>493</v>
      </c>
      <c r="C201" s="17" t="s">
        <v>286</v>
      </c>
      <c r="D201" s="66"/>
      <c r="E201" s="66"/>
      <c r="F201" s="66"/>
      <c r="G201" s="67"/>
      <c r="H201" s="68">
        <f t="shared" si="18"/>
        <v>0</v>
      </c>
      <c r="I201" s="69" t="e">
        <f t="shared" si="19"/>
        <v>#DIV/0!</v>
      </c>
      <c r="J201" s="57"/>
      <c r="L201" s="28"/>
    </row>
    <row r="202" spans="1:12" ht="31.5" hidden="1">
      <c r="A202" s="26"/>
      <c r="B202" s="65" t="s">
        <v>493</v>
      </c>
      <c r="C202" s="17" t="s">
        <v>126</v>
      </c>
      <c r="D202" s="66"/>
      <c r="E202" s="66"/>
      <c r="F202" s="66"/>
      <c r="G202" s="67"/>
      <c r="H202" s="68">
        <f t="shared" si="18"/>
        <v>0</v>
      </c>
      <c r="I202" s="69" t="e">
        <f t="shared" si="19"/>
        <v>#DIV/0!</v>
      </c>
      <c r="J202" s="57"/>
      <c r="L202" s="28"/>
    </row>
    <row r="203" spans="1:12" ht="15.75" hidden="1">
      <c r="A203" s="26"/>
      <c r="B203" s="74" t="s">
        <v>103</v>
      </c>
      <c r="C203" s="73" t="s">
        <v>333</v>
      </c>
      <c r="D203" s="75">
        <f>D204+D206+D205</f>
        <v>0</v>
      </c>
      <c r="E203" s="75">
        <f>E204+E206+E205</f>
        <v>0</v>
      </c>
      <c r="F203" s="75">
        <f>F204+F206+F205</f>
        <v>0</v>
      </c>
      <c r="G203" s="67"/>
      <c r="H203" s="68">
        <f t="shared" si="18"/>
        <v>0</v>
      </c>
      <c r="I203" s="69" t="e">
        <f t="shared" si="19"/>
        <v>#DIV/0!</v>
      </c>
      <c r="J203" s="57"/>
      <c r="L203" s="28"/>
    </row>
    <row r="204" spans="1:12" ht="47.25" hidden="1">
      <c r="A204" s="26"/>
      <c r="B204" s="74" t="s">
        <v>420</v>
      </c>
      <c r="C204" s="73" t="s">
        <v>106</v>
      </c>
      <c r="D204" s="75"/>
      <c r="E204" s="75"/>
      <c r="F204" s="75"/>
      <c r="G204" s="67"/>
      <c r="H204" s="68">
        <f t="shared" si="18"/>
        <v>0</v>
      </c>
      <c r="I204" s="69" t="e">
        <f t="shared" si="19"/>
        <v>#DIV/0!</v>
      </c>
      <c r="J204" s="57"/>
      <c r="L204" s="28"/>
    </row>
    <row r="205" spans="1:12" ht="61.5" customHeight="1" hidden="1">
      <c r="A205" s="26"/>
      <c r="B205" s="74" t="s">
        <v>367</v>
      </c>
      <c r="C205" s="17" t="s">
        <v>86</v>
      </c>
      <c r="D205" s="75"/>
      <c r="E205" s="75"/>
      <c r="F205" s="75"/>
      <c r="G205" s="67"/>
      <c r="H205" s="67">
        <f t="shared" si="18"/>
        <v>0</v>
      </c>
      <c r="I205" s="72" t="e">
        <f t="shared" si="19"/>
        <v>#DIV/0!</v>
      </c>
      <c r="J205" s="57"/>
      <c r="L205" s="28"/>
    </row>
    <row r="206" spans="1:12" ht="78.75" hidden="1">
      <c r="A206" s="26"/>
      <c r="B206" s="74" t="s">
        <v>367</v>
      </c>
      <c r="C206" s="62" t="s">
        <v>102</v>
      </c>
      <c r="D206" s="75"/>
      <c r="E206" s="75"/>
      <c r="F206" s="75"/>
      <c r="G206" s="67"/>
      <c r="H206" s="67">
        <f t="shared" si="18"/>
        <v>0</v>
      </c>
      <c r="I206" s="72" t="e">
        <f t="shared" si="19"/>
        <v>#DIV/0!</v>
      </c>
      <c r="J206" s="57"/>
      <c r="L206" s="28"/>
    </row>
    <row r="207" spans="1:12" ht="15.75" hidden="1">
      <c r="A207" s="26"/>
      <c r="B207" s="63" t="s">
        <v>372</v>
      </c>
      <c r="C207" s="73" t="s">
        <v>337</v>
      </c>
      <c r="D207" s="70">
        <f>D208+D209+D210+D212+D213+D214+D215+D216+D217+D218+D220+D221+D211+D219</f>
        <v>0</v>
      </c>
      <c r="E207" s="70">
        <f>E208+E209+E210+E212+E213+E214+E215+E216+E217+E218+E220+E221+E211+E219</f>
        <v>0</v>
      </c>
      <c r="F207" s="70">
        <f>F208+F209+F210+F212+F213+F214+F215+F216+F217+F218+F220+F221+F211+F219</f>
        <v>0</v>
      </c>
      <c r="G207" s="70">
        <f>G208+G209+G210+G212+G213+G214+G215+G216+G217+G218+G220+G221+G211</f>
        <v>0</v>
      </c>
      <c r="H207" s="67">
        <f t="shared" si="18"/>
        <v>0</v>
      </c>
      <c r="I207" s="72" t="e">
        <f t="shared" si="19"/>
        <v>#DIV/0!</v>
      </c>
      <c r="J207" s="57"/>
      <c r="L207" s="28"/>
    </row>
    <row r="208" spans="1:12" ht="63" hidden="1">
      <c r="A208" s="26"/>
      <c r="B208" s="47" t="s">
        <v>374</v>
      </c>
      <c r="C208" s="7" t="s">
        <v>73</v>
      </c>
      <c r="D208" s="60"/>
      <c r="E208" s="13"/>
      <c r="F208" s="4"/>
      <c r="G208" s="5"/>
      <c r="H208" s="68">
        <f t="shared" si="18"/>
        <v>0</v>
      </c>
      <c r="I208" s="69" t="e">
        <f t="shared" si="19"/>
        <v>#DIV/0!</v>
      </c>
      <c r="J208" s="57"/>
      <c r="L208" s="28"/>
    </row>
    <row r="209" spans="1:12" ht="69" customHeight="1" hidden="1">
      <c r="A209" s="26"/>
      <c r="B209" s="63" t="s">
        <v>374</v>
      </c>
      <c r="C209" s="7" t="s">
        <v>72</v>
      </c>
      <c r="D209" s="70"/>
      <c r="E209" s="13"/>
      <c r="F209" s="5"/>
      <c r="G209" s="5"/>
      <c r="H209" s="67">
        <f t="shared" si="18"/>
        <v>0</v>
      </c>
      <c r="I209" s="72" t="e">
        <f t="shared" si="19"/>
        <v>#DIV/0!</v>
      </c>
      <c r="J209" s="57"/>
      <c r="L209" s="28"/>
    </row>
    <row r="210" spans="1:12" ht="78.75" hidden="1">
      <c r="A210" s="26"/>
      <c r="B210" s="63" t="s">
        <v>374</v>
      </c>
      <c r="C210" s="62" t="s">
        <v>102</v>
      </c>
      <c r="D210" s="70"/>
      <c r="E210" s="13"/>
      <c r="F210" s="5"/>
      <c r="G210" s="5"/>
      <c r="H210" s="67">
        <f t="shared" si="18"/>
        <v>0</v>
      </c>
      <c r="I210" s="72" t="e">
        <f t="shared" si="19"/>
        <v>#DIV/0!</v>
      </c>
      <c r="J210" s="57"/>
      <c r="L210" s="28"/>
    </row>
    <row r="211" spans="1:12" ht="47.25" hidden="1">
      <c r="A211" s="26"/>
      <c r="B211" s="63" t="s">
        <v>374</v>
      </c>
      <c r="C211" s="62" t="s">
        <v>287</v>
      </c>
      <c r="D211" s="70"/>
      <c r="E211" s="13"/>
      <c r="F211" s="5"/>
      <c r="G211" s="5"/>
      <c r="H211" s="67">
        <f t="shared" si="18"/>
        <v>0</v>
      </c>
      <c r="I211" s="72" t="e">
        <f t="shared" si="19"/>
        <v>#DIV/0!</v>
      </c>
      <c r="J211" s="57"/>
      <c r="L211" s="28"/>
    </row>
    <row r="212" spans="1:12" ht="47.25" hidden="1">
      <c r="A212" s="26"/>
      <c r="B212" s="63" t="s">
        <v>59</v>
      </c>
      <c r="C212" s="54" t="s">
        <v>96</v>
      </c>
      <c r="D212" s="70"/>
      <c r="E212" s="13"/>
      <c r="F212" s="5"/>
      <c r="G212" s="5"/>
      <c r="H212" s="67">
        <f t="shared" si="18"/>
        <v>0</v>
      </c>
      <c r="I212" s="72" t="e">
        <f t="shared" si="19"/>
        <v>#DIV/0!</v>
      </c>
      <c r="J212" s="57"/>
      <c r="L212" s="28"/>
    </row>
    <row r="213" spans="1:12" ht="47.25" hidden="1">
      <c r="A213" s="26"/>
      <c r="B213" s="63" t="s">
        <v>59</v>
      </c>
      <c r="C213" s="54" t="s">
        <v>110</v>
      </c>
      <c r="D213" s="70"/>
      <c r="E213" s="13"/>
      <c r="F213" s="5"/>
      <c r="G213" s="5"/>
      <c r="H213" s="67">
        <f t="shared" si="18"/>
        <v>0</v>
      </c>
      <c r="I213" s="72" t="e">
        <f t="shared" si="19"/>
        <v>#DIV/0!</v>
      </c>
      <c r="J213" s="57"/>
      <c r="L213" s="28"/>
    </row>
    <row r="214" spans="1:12" ht="78.75" hidden="1">
      <c r="A214" s="26"/>
      <c r="B214" s="63" t="s">
        <v>59</v>
      </c>
      <c r="C214" s="62" t="s">
        <v>102</v>
      </c>
      <c r="D214" s="70"/>
      <c r="E214" s="13"/>
      <c r="F214" s="5"/>
      <c r="G214" s="5"/>
      <c r="H214" s="67">
        <f t="shared" si="18"/>
        <v>0</v>
      </c>
      <c r="I214" s="72" t="e">
        <f t="shared" si="19"/>
        <v>#DIV/0!</v>
      </c>
      <c r="J214" s="57"/>
      <c r="L214" s="28"/>
    </row>
    <row r="215" spans="1:12" ht="70.5" customHeight="1" hidden="1">
      <c r="A215" s="26"/>
      <c r="B215" s="47" t="s">
        <v>35</v>
      </c>
      <c r="C215" s="54" t="s">
        <v>74</v>
      </c>
      <c r="D215" s="12"/>
      <c r="E215" s="13"/>
      <c r="F215" s="4"/>
      <c r="G215" s="5"/>
      <c r="H215" s="68">
        <f t="shared" si="18"/>
        <v>0</v>
      </c>
      <c r="I215" s="69" t="e">
        <f t="shared" si="19"/>
        <v>#DIV/0!</v>
      </c>
      <c r="J215" s="57"/>
      <c r="L215" s="28"/>
    </row>
    <row r="216" spans="1:12" ht="47.25" customHeight="1" hidden="1">
      <c r="A216" s="26"/>
      <c r="B216" s="47" t="s">
        <v>35</v>
      </c>
      <c r="C216" s="54" t="s">
        <v>107</v>
      </c>
      <c r="D216" s="12"/>
      <c r="E216" s="13"/>
      <c r="F216" s="4"/>
      <c r="G216" s="5"/>
      <c r="H216" s="68">
        <f t="shared" si="18"/>
        <v>0</v>
      </c>
      <c r="I216" s="69" t="e">
        <f t="shared" si="19"/>
        <v>#DIV/0!</v>
      </c>
      <c r="J216" s="57"/>
      <c r="L216" s="28"/>
    </row>
    <row r="217" spans="1:12" ht="47.25" hidden="1">
      <c r="A217" s="26"/>
      <c r="B217" s="47" t="s">
        <v>376</v>
      </c>
      <c r="C217" s="7" t="s">
        <v>77</v>
      </c>
      <c r="D217" s="12"/>
      <c r="E217" s="13"/>
      <c r="F217" s="4"/>
      <c r="G217" s="5"/>
      <c r="H217" s="68">
        <f t="shared" si="18"/>
        <v>0</v>
      </c>
      <c r="I217" s="69" t="e">
        <f t="shared" si="19"/>
        <v>#DIV/0!</v>
      </c>
      <c r="J217" s="57"/>
      <c r="L217" s="28"/>
    </row>
    <row r="218" spans="1:12" ht="78.75" hidden="1">
      <c r="A218" s="26"/>
      <c r="B218" s="63" t="s">
        <v>376</v>
      </c>
      <c r="C218" s="62" t="s">
        <v>102</v>
      </c>
      <c r="D218" s="70"/>
      <c r="E218" s="13"/>
      <c r="F218" s="5"/>
      <c r="G218" s="5"/>
      <c r="H218" s="67">
        <f t="shared" si="18"/>
        <v>0</v>
      </c>
      <c r="I218" s="72" t="e">
        <f t="shared" si="19"/>
        <v>#DIV/0!</v>
      </c>
      <c r="J218" s="57"/>
      <c r="L218" s="28"/>
    </row>
    <row r="219" spans="1:12" ht="47.25" hidden="1">
      <c r="A219" s="26"/>
      <c r="B219" s="63" t="s">
        <v>376</v>
      </c>
      <c r="C219" s="62" t="s">
        <v>172</v>
      </c>
      <c r="D219" s="70"/>
      <c r="E219" s="13"/>
      <c r="F219" s="5"/>
      <c r="G219" s="5"/>
      <c r="H219" s="67">
        <f t="shared" si="18"/>
        <v>0</v>
      </c>
      <c r="I219" s="72" t="e">
        <f t="shared" si="19"/>
        <v>#DIV/0!</v>
      </c>
      <c r="J219" s="57"/>
      <c r="L219" s="28"/>
    </row>
    <row r="220" spans="1:12" ht="78.75" hidden="1">
      <c r="A220" s="26"/>
      <c r="B220" s="63" t="s">
        <v>43</v>
      </c>
      <c r="C220" s="54" t="s">
        <v>104</v>
      </c>
      <c r="D220" s="70"/>
      <c r="E220" s="13"/>
      <c r="F220" s="5"/>
      <c r="G220" s="5"/>
      <c r="H220" s="67">
        <f aca="true" t="shared" si="20" ref="H220:H251">F220-D220</f>
        <v>0</v>
      </c>
      <c r="I220" s="72" t="e">
        <f aca="true" t="shared" si="21" ref="I220:I251">F220/D220*100</f>
        <v>#DIV/0!</v>
      </c>
      <c r="J220" s="57"/>
      <c r="L220" s="28"/>
    </row>
    <row r="221" spans="1:12" ht="63" hidden="1">
      <c r="A221" s="26"/>
      <c r="B221" s="63" t="s">
        <v>112</v>
      </c>
      <c r="C221" s="54" t="s">
        <v>113</v>
      </c>
      <c r="D221" s="70"/>
      <c r="E221" s="13"/>
      <c r="F221" s="5"/>
      <c r="G221" s="5"/>
      <c r="H221" s="67">
        <f t="shared" si="20"/>
        <v>0</v>
      </c>
      <c r="I221" s="72" t="e">
        <f t="shared" si="21"/>
        <v>#DIV/0!</v>
      </c>
      <c r="J221" s="57"/>
      <c r="L221" s="28"/>
    </row>
    <row r="222" spans="1:12" ht="31.5" customHeight="1" hidden="1">
      <c r="A222" s="21" t="s">
        <v>383</v>
      </c>
      <c r="B222" s="71" t="s">
        <v>390</v>
      </c>
      <c r="C222" s="62" t="s">
        <v>294</v>
      </c>
      <c r="D222" s="70">
        <f>D223+D224+D227+D226+D225</f>
        <v>0</v>
      </c>
      <c r="E222" s="70">
        <f>E223+E224+E227+E226+E225</f>
        <v>0</v>
      </c>
      <c r="F222" s="70">
        <f>F223+F224+F227+F226+F225</f>
        <v>0</v>
      </c>
      <c r="G222" s="5" t="e">
        <f>F222-#REF!</f>
        <v>#REF!</v>
      </c>
      <c r="H222" s="67">
        <f t="shared" si="20"/>
        <v>0</v>
      </c>
      <c r="I222" s="72" t="e">
        <f t="shared" si="21"/>
        <v>#DIV/0!</v>
      </c>
      <c r="J222" s="57"/>
      <c r="L222" s="28"/>
    </row>
    <row r="223" spans="1:12" ht="20.25" customHeight="1" hidden="1">
      <c r="A223" s="16" t="s">
        <v>398</v>
      </c>
      <c r="B223" s="47" t="s">
        <v>503</v>
      </c>
      <c r="C223" s="23" t="s">
        <v>295</v>
      </c>
      <c r="D223" s="12"/>
      <c r="E223" s="13"/>
      <c r="F223" s="4"/>
      <c r="G223" s="5"/>
      <c r="H223" s="68">
        <f t="shared" si="20"/>
        <v>0</v>
      </c>
      <c r="I223" s="69" t="e">
        <f t="shared" si="21"/>
        <v>#DIV/0!</v>
      </c>
      <c r="J223" s="57"/>
      <c r="L223" s="28"/>
    </row>
    <row r="224" spans="1:12" ht="17.25" customHeight="1" hidden="1">
      <c r="A224" s="16" t="s">
        <v>414</v>
      </c>
      <c r="B224" s="47" t="s">
        <v>504</v>
      </c>
      <c r="C224" s="23" t="s">
        <v>296</v>
      </c>
      <c r="D224" s="12"/>
      <c r="E224" s="13"/>
      <c r="F224" s="4"/>
      <c r="G224" s="5"/>
      <c r="H224" s="68">
        <f t="shared" si="20"/>
        <v>0</v>
      </c>
      <c r="I224" s="69" t="e">
        <f t="shared" si="21"/>
        <v>#DIV/0!</v>
      </c>
      <c r="J224" s="57"/>
      <c r="L224" s="28"/>
    </row>
    <row r="225" spans="1:12" ht="36" customHeight="1" hidden="1">
      <c r="A225" s="16"/>
      <c r="B225" s="47" t="s">
        <v>505</v>
      </c>
      <c r="C225" s="23" t="s">
        <v>244</v>
      </c>
      <c r="D225" s="12"/>
      <c r="E225" s="13"/>
      <c r="F225" s="4"/>
      <c r="G225" s="5"/>
      <c r="H225" s="68">
        <f t="shared" si="20"/>
        <v>0</v>
      </c>
      <c r="I225" s="69" t="e">
        <f t="shared" si="21"/>
        <v>#DIV/0!</v>
      </c>
      <c r="J225" s="57"/>
      <c r="L225" s="28"/>
    </row>
    <row r="226" spans="1:12" ht="56.25" customHeight="1" hidden="1">
      <c r="A226" s="16"/>
      <c r="B226" s="47" t="s">
        <v>483</v>
      </c>
      <c r="C226" s="23" t="s">
        <v>297</v>
      </c>
      <c r="D226" s="12"/>
      <c r="E226" s="13"/>
      <c r="F226" s="4"/>
      <c r="G226" s="5"/>
      <c r="H226" s="68">
        <f t="shared" si="20"/>
        <v>0</v>
      </c>
      <c r="I226" s="69" t="e">
        <f t="shared" si="21"/>
        <v>#DIV/0!</v>
      </c>
      <c r="J226" s="57"/>
      <c r="L226" s="28"/>
    </row>
    <row r="227" spans="1:12" ht="31.5" customHeight="1" hidden="1">
      <c r="A227" s="16" t="s">
        <v>414</v>
      </c>
      <c r="B227" s="47" t="s">
        <v>483</v>
      </c>
      <c r="C227" s="23" t="s">
        <v>298</v>
      </c>
      <c r="D227" s="12"/>
      <c r="E227" s="13"/>
      <c r="F227" s="4"/>
      <c r="G227" s="5"/>
      <c r="H227" s="68">
        <f t="shared" si="20"/>
        <v>0</v>
      </c>
      <c r="I227" s="69" t="e">
        <f t="shared" si="21"/>
        <v>#DIV/0!</v>
      </c>
      <c r="J227" s="57"/>
      <c r="L227" s="28"/>
    </row>
    <row r="228" spans="1:12" ht="15.75" hidden="1">
      <c r="A228" s="16"/>
      <c r="B228" s="63" t="s">
        <v>379</v>
      </c>
      <c r="C228" s="54" t="s">
        <v>299</v>
      </c>
      <c r="D228" s="70">
        <f>D229+D230</f>
        <v>0</v>
      </c>
      <c r="E228" s="70">
        <f>E229+E230</f>
        <v>0</v>
      </c>
      <c r="F228" s="70">
        <f>F229+F230</f>
        <v>0</v>
      </c>
      <c r="G228" s="70">
        <f>G229+G230</f>
        <v>0</v>
      </c>
      <c r="H228" s="67">
        <f t="shared" si="20"/>
        <v>0</v>
      </c>
      <c r="I228" s="72" t="e">
        <f t="shared" si="21"/>
        <v>#DIV/0!</v>
      </c>
      <c r="J228" s="57"/>
      <c r="L228" s="28"/>
    </row>
    <row r="229" spans="1:12" ht="47.25" hidden="1">
      <c r="A229" s="16"/>
      <c r="B229" s="63" t="s">
        <v>380</v>
      </c>
      <c r="C229" s="85" t="s">
        <v>300</v>
      </c>
      <c r="D229" s="70"/>
      <c r="E229" s="13"/>
      <c r="F229" s="5"/>
      <c r="G229" s="5"/>
      <c r="H229" s="67">
        <f t="shared" si="20"/>
        <v>0</v>
      </c>
      <c r="I229" s="72" t="e">
        <f t="shared" si="21"/>
        <v>#DIV/0!</v>
      </c>
      <c r="J229" s="57"/>
      <c r="L229" s="28"/>
    </row>
    <row r="230" spans="1:12" ht="81.75" customHeight="1" hidden="1">
      <c r="A230" s="16"/>
      <c r="B230" s="63" t="s">
        <v>380</v>
      </c>
      <c r="C230" s="62" t="s">
        <v>102</v>
      </c>
      <c r="D230" s="70"/>
      <c r="E230" s="13"/>
      <c r="F230" s="5"/>
      <c r="G230" s="5"/>
      <c r="H230" s="67">
        <f t="shared" si="20"/>
        <v>0</v>
      </c>
      <c r="I230" s="72" t="e">
        <f t="shared" si="21"/>
        <v>#DIV/0!</v>
      </c>
      <c r="J230" s="57"/>
      <c r="L230" s="28"/>
    </row>
    <row r="231" spans="1:12" ht="15.75" hidden="1">
      <c r="A231" s="16"/>
      <c r="B231" s="63" t="s">
        <v>220</v>
      </c>
      <c r="C231" s="54" t="s">
        <v>301</v>
      </c>
      <c r="D231" s="6">
        <f>D232+D233+D236+D234+D235</f>
        <v>0</v>
      </c>
      <c r="E231" s="6">
        <f>E232+E233+E236+E234+E235</f>
        <v>0</v>
      </c>
      <c r="F231" s="6">
        <f>F232+F233+F236+F234+F235</f>
        <v>0</v>
      </c>
      <c r="G231" s="5">
        <f>F231-L223</f>
        <v>0</v>
      </c>
      <c r="H231" s="67">
        <f t="shared" si="20"/>
        <v>0</v>
      </c>
      <c r="I231" s="72" t="e">
        <f t="shared" si="21"/>
        <v>#DIV/0!</v>
      </c>
      <c r="J231" s="57"/>
      <c r="L231" s="28"/>
    </row>
    <row r="232" spans="1:12" ht="57.75" customHeight="1" hidden="1">
      <c r="A232" s="16"/>
      <c r="B232" s="63" t="s">
        <v>480</v>
      </c>
      <c r="C232" s="54" t="s">
        <v>78</v>
      </c>
      <c r="D232" s="6"/>
      <c r="E232" s="6"/>
      <c r="F232" s="5"/>
      <c r="G232" s="5"/>
      <c r="H232" s="67">
        <f t="shared" si="20"/>
        <v>0</v>
      </c>
      <c r="I232" s="72" t="e">
        <f t="shared" si="21"/>
        <v>#DIV/0!</v>
      </c>
      <c r="J232" s="57"/>
      <c r="L232" s="28"/>
    </row>
    <row r="233" spans="1:12" ht="53.25" customHeight="1" hidden="1">
      <c r="A233" s="16"/>
      <c r="B233" s="63" t="s">
        <v>480</v>
      </c>
      <c r="C233" s="54" t="s">
        <v>79</v>
      </c>
      <c r="D233" s="6"/>
      <c r="E233" s="6"/>
      <c r="F233" s="5"/>
      <c r="G233" s="5"/>
      <c r="H233" s="67">
        <f t="shared" si="20"/>
        <v>0</v>
      </c>
      <c r="I233" s="72" t="e">
        <f t="shared" si="21"/>
        <v>#DIV/0!</v>
      </c>
      <c r="J233" s="57"/>
      <c r="L233" s="28"/>
    </row>
    <row r="234" spans="1:12" ht="84.75" customHeight="1" hidden="1">
      <c r="A234" s="16"/>
      <c r="B234" s="63" t="s">
        <v>480</v>
      </c>
      <c r="C234" s="62" t="s">
        <v>102</v>
      </c>
      <c r="D234" s="6"/>
      <c r="E234" s="6"/>
      <c r="F234" s="5"/>
      <c r="G234" s="5"/>
      <c r="H234" s="67">
        <f t="shared" si="20"/>
        <v>0</v>
      </c>
      <c r="I234" s="72" t="e">
        <f t="shared" si="21"/>
        <v>#DIV/0!</v>
      </c>
      <c r="J234" s="57"/>
      <c r="L234" s="28"/>
    </row>
    <row r="235" spans="1:12" ht="47.25" hidden="1">
      <c r="A235" s="16"/>
      <c r="B235" s="63" t="s">
        <v>480</v>
      </c>
      <c r="C235" s="62" t="s">
        <v>172</v>
      </c>
      <c r="D235" s="6"/>
      <c r="E235" s="6"/>
      <c r="F235" s="5"/>
      <c r="G235" s="5"/>
      <c r="H235" s="67">
        <f t="shared" si="20"/>
        <v>0</v>
      </c>
      <c r="I235" s="72" t="e">
        <f t="shared" si="21"/>
        <v>#DIV/0!</v>
      </c>
      <c r="J235" s="57"/>
      <c r="L235" s="28"/>
    </row>
    <row r="236" spans="1:12" ht="60" customHeight="1" hidden="1">
      <c r="A236" s="16"/>
      <c r="B236" s="63" t="s">
        <v>245</v>
      </c>
      <c r="C236" s="54" t="s">
        <v>78</v>
      </c>
      <c r="D236" s="6">
        <v>0</v>
      </c>
      <c r="E236" s="6"/>
      <c r="F236" s="5">
        <v>0</v>
      </c>
      <c r="G236" s="5"/>
      <c r="H236" s="67">
        <f t="shared" si="20"/>
        <v>0</v>
      </c>
      <c r="I236" s="72" t="e">
        <f t="shared" si="21"/>
        <v>#DIV/0!</v>
      </c>
      <c r="J236" s="57"/>
      <c r="L236" s="28"/>
    </row>
    <row r="237" spans="1:12" ht="47.25">
      <c r="A237" s="16"/>
      <c r="B237" s="63" t="s">
        <v>389</v>
      </c>
      <c r="C237" s="54" t="s">
        <v>80</v>
      </c>
      <c r="D237" s="6">
        <f>D238+D239+D240</f>
        <v>66</v>
      </c>
      <c r="E237" s="6">
        <f>E238+E239+E240</f>
        <v>0</v>
      </c>
      <c r="F237" s="6">
        <f>F238+F239+F240</f>
        <v>0</v>
      </c>
      <c r="G237" s="5"/>
      <c r="H237" s="67">
        <f t="shared" si="20"/>
        <v>-66</v>
      </c>
      <c r="I237" s="72">
        <f t="shared" si="21"/>
        <v>0</v>
      </c>
      <c r="J237" s="57"/>
      <c r="L237" s="28"/>
    </row>
    <row r="238" spans="1:12" ht="54.75" customHeight="1">
      <c r="A238" s="16"/>
      <c r="B238" s="63" t="s">
        <v>389</v>
      </c>
      <c r="C238" s="54" t="s">
        <v>464</v>
      </c>
      <c r="D238" s="6">
        <v>54</v>
      </c>
      <c r="E238" s="6"/>
      <c r="F238" s="5">
        <v>0</v>
      </c>
      <c r="G238" s="5"/>
      <c r="H238" s="67">
        <f t="shared" si="20"/>
        <v>-54</v>
      </c>
      <c r="I238" s="72">
        <f t="shared" si="21"/>
        <v>0</v>
      </c>
      <c r="J238" s="57"/>
      <c r="L238" s="28"/>
    </row>
    <row r="239" spans="1:12" ht="47.25">
      <c r="A239" s="16"/>
      <c r="B239" s="63" t="s">
        <v>389</v>
      </c>
      <c r="C239" s="54" t="s">
        <v>465</v>
      </c>
      <c r="D239" s="6">
        <v>12</v>
      </c>
      <c r="E239" s="6"/>
      <c r="F239" s="5">
        <v>0</v>
      </c>
      <c r="G239" s="5"/>
      <c r="H239" s="67">
        <f t="shared" si="20"/>
        <v>-12</v>
      </c>
      <c r="I239" s="72">
        <f t="shared" si="21"/>
        <v>0</v>
      </c>
      <c r="J239" s="57"/>
      <c r="L239" s="28"/>
    </row>
    <row r="240" spans="1:12" ht="71.25" customHeight="1" hidden="1">
      <c r="A240" s="16"/>
      <c r="B240" s="63" t="s">
        <v>389</v>
      </c>
      <c r="C240" s="54" t="s">
        <v>55</v>
      </c>
      <c r="D240" s="6"/>
      <c r="E240" s="6"/>
      <c r="F240" s="5"/>
      <c r="G240" s="5" t="e">
        <f>F240-#REF!</f>
        <v>#REF!</v>
      </c>
      <c r="H240" s="67">
        <f t="shared" si="20"/>
        <v>0</v>
      </c>
      <c r="I240" s="72" t="e">
        <f t="shared" si="21"/>
        <v>#DIV/0!</v>
      </c>
      <c r="J240" s="57"/>
      <c r="L240" s="28"/>
    </row>
    <row r="241" spans="1:12" ht="31.5" hidden="1">
      <c r="A241" s="16"/>
      <c r="B241" s="63" t="s">
        <v>63</v>
      </c>
      <c r="C241" s="62" t="s">
        <v>237</v>
      </c>
      <c r="D241" s="6">
        <f>D242+D243+D244</f>
        <v>0</v>
      </c>
      <c r="E241" s="6">
        <f>E242+E243+E244</f>
        <v>0</v>
      </c>
      <c r="F241" s="6">
        <f>F242+F243+F244</f>
        <v>0</v>
      </c>
      <c r="G241" s="5"/>
      <c r="H241" s="67">
        <f t="shared" si="20"/>
        <v>0</v>
      </c>
      <c r="I241" s="72" t="e">
        <f t="shared" si="21"/>
        <v>#DIV/0!</v>
      </c>
      <c r="J241" s="57"/>
      <c r="L241" s="28"/>
    </row>
    <row r="242" spans="1:12" ht="88.5" customHeight="1" hidden="1">
      <c r="A242" s="16"/>
      <c r="B242" s="47" t="s">
        <v>494</v>
      </c>
      <c r="C242" s="7" t="s">
        <v>87</v>
      </c>
      <c r="D242" s="1"/>
      <c r="E242" s="6"/>
      <c r="F242" s="4"/>
      <c r="G242" s="5"/>
      <c r="H242" s="68">
        <f t="shared" si="20"/>
        <v>0</v>
      </c>
      <c r="I242" s="69" t="e">
        <f t="shared" si="21"/>
        <v>#DIV/0!</v>
      </c>
      <c r="J242" s="57"/>
      <c r="L242" s="28"/>
    </row>
    <row r="243" spans="1:12" ht="47.25" hidden="1">
      <c r="A243" s="16"/>
      <c r="B243" s="47" t="s">
        <v>494</v>
      </c>
      <c r="C243" s="62" t="s">
        <v>88</v>
      </c>
      <c r="D243" s="1"/>
      <c r="E243" s="6"/>
      <c r="F243" s="4"/>
      <c r="G243" s="5"/>
      <c r="H243" s="68">
        <f t="shared" si="20"/>
        <v>0</v>
      </c>
      <c r="I243" s="69" t="e">
        <f t="shared" si="21"/>
        <v>#DIV/0!</v>
      </c>
      <c r="J243" s="57"/>
      <c r="L243" s="28"/>
    </row>
    <row r="244" spans="1:12" ht="47.25" hidden="1">
      <c r="A244" s="16"/>
      <c r="B244" s="47" t="s">
        <v>494</v>
      </c>
      <c r="C244" s="64" t="s">
        <v>92</v>
      </c>
      <c r="D244" s="1"/>
      <c r="E244" s="6"/>
      <c r="F244" s="4"/>
      <c r="G244" s="5"/>
      <c r="H244" s="68">
        <f t="shared" si="20"/>
        <v>0</v>
      </c>
      <c r="I244" s="69" t="e">
        <f t="shared" si="21"/>
        <v>#DIV/0!</v>
      </c>
      <c r="J244" s="57"/>
      <c r="L244" s="28"/>
    </row>
    <row r="245" spans="1:12" ht="31.5" hidden="1">
      <c r="A245" s="16"/>
      <c r="B245" s="71" t="s">
        <v>522</v>
      </c>
      <c r="C245" s="54" t="s">
        <v>302</v>
      </c>
      <c r="D245" s="6">
        <f>D246+D247</f>
        <v>0</v>
      </c>
      <c r="E245" s="6">
        <f>E246+E247</f>
        <v>0</v>
      </c>
      <c r="F245" s="6">
        <f>F246+F247</f>
        <v>0</v>
      </c>
      <c r="G245" s="5"/>
      <c r="H245" s="67">
        <f t="shared" si="20"/>
        <v>0</v>
      </c>
      <c r="I245" s="72" t="e">
        <f t="shared" si="21"/>
        <v>#DIV/0!</v>
      </c>
      <c r="J245" s="57"/>
      <c r="L245" s="28"/>
    </row>
    <row r="246" spans="1:12" ht="69" customHeight="1" hidden="1">
      <c r="A246" s="16"/>
      <c r="B246" s="71" t="s">
        <v>402</v>
      </c>
      <c r="C246" s="54" t="s">
        <v>304</v>
      </c>
      <c r="D246" s="6"/>
      <c r="E246" s="6"/>
      <c r="F246" s="6"/>
      <c r="G246" s="5"/>
      <c r="H246" s="67">
        <f t="shared" si="20"/>
        <v>0</v>
      </c>
      <c r="I246" s="72" t="e">
        <f t="shared" si="21"/>
        <v>#DIV/0!</v>
      </c>
      <c r="J246" s="57"/>
      <c r="L246" s="28"/>
    </row>
    <row r="247" spans="1:12" ht="31.5" hidden="1">
      <c r="A247" s="16"/>
      <c r="B247" s="71" t="s">
        <v>394</v>
      </c>
      <c r="C247" s="54" t="s">
        <v>228</v>
      </c>
      <c r="D247" s="6"/>
      <c r="E247" s="6"/>
      <c r="F247" s="6"/>
      <c r="G247" s="5"/>
      <c r="H247" s="67">
        <f t="shared" si="20"/>
        <v>0</v>
      </c>
      <c r="I247" s="72" t="e">
        <f t="shared" si="21"/>
        <v>#DIV/0!</v>
      </c>
      <c r="J247" s="57"/>
      <c r="L247" s="28"/>
    </row>
    <row r="248" spans="1:12" ht="31.5">
      <c r="A248" s="16"/>
      <c r="B248" s="71" t="s">
        <v>90</v>
      </c>
      <c r="C248" s="54" t="s">
        <v>305</v>
      </c>
      <c r="D248" s="6">
        <f>D249+D250</f>
        <v>29.5</v>
      </c>
      <c r="E248" s="6">
        <f>E249+E250</f>
        <v>0</v>
      </c>
      <c r="F248" s="6">
        <f>F249+F250</f>
        <v>0</v>
      </c>
      <c r="G248" s="5"/>
      <c r="H248" s="67">
        <f t="shared" si="20"/>
        <v>-29.5</v>
      </c>
      <c r="I248" s="72">
        <f t="shared" si="21"/>
        <v>0</v>
      </c>
      <c r="J248" s="57"/>
      <c r="L248" s="28"/>
    </row>
    <row r="249" spans="1:12" ht="69.75" customHeight="1">
      <c r="A249" s="16"/>
      <c r="B249" s="48" t="s">
        <v>497</v>
      </c>
      <c r="C249" s="7" t="s">
        <v>56</v>
      </c>
      <c r="D249" s="1">
        <v>29.5</v>
      </c>
      <c r="E249" s="6"/>
      <c r="F249" s="1">
        <v>0</v>
      </c>
      <c r="G249" s="5" t="e">
        <f>F249-#REF!</f>
        <v>#REF!</v>
      </c>
      <c r="H249" s="68">
        <f t="shared" si="20"/>
        <v>-29.5</v>
      </c>
      <c r="I249" s="69">
        <f t="shared" si="21"/>
        <v>0</v>
      </c>
      <c r="J249" s="57"/>
      <c r="L249" s="28"/>
    </row>
    <row r="250" spans="1:12" ht="63" hidden="1">
      <c r="A250" s="16"/>
      <c r="B250" s="48" t="s">
        <v>89</v>
      </c>
      <c r="C250" s="7" t="s">
        <v>56</v>
      </c>
      <c r="D250" s="1">
        <v>0</v>
      </c>
      <c r="E250" s="6"/>
      <c r="F250" s="1"/>
      <c r="G250" s="5"/>
      <c r="H250" s="68">
        <f t="shared" si="20"/>
        <v>0</v>
      </c>
      <c r="I250" s="69" t="e">
        <f t="shared" si="21"/>
        <v>#DIV/0!</v>
      </c>
      <c r="J250" s="57"/>
      <c r="L250" s="28"/>
    </row>
    <row r="251" spans="1:12" ht="15.75" hidden="1">
      <c r="A251" s="16"/>
      <c r="B251" s="71" t="s">
        <v>9</v>
      </c>
      <c r="C251" s="54" t="s">
        <v>306</v>
      </c>
      <c r="D251" s="6">
        <f>D252+D256+D253+D255+D254</f>
        <v>0</v>
      </c>
      <c r="E251" s="6">
        <f>E252+E256+E253+E255+E254</f>
        <v>0</v>
      </c>
      <c r="F251" s="6">
        <f>F252+F256+F253+F255+F254</f>
        <v>0</v>
      </c>
      <c r="G251" s="5"/>
      <c r="H251" s="67">
        <f t="shared" si="20"/>
        <v>0</v>
      </c>
      <c r="I251" s="72" t="e">
        <f t="shared" si="21"/>
        <v>#DIV/0!</v>
      </c>
      <c r="J251" s="57"/>
      <c r="L251" s="28"/>
    </row>
    <row r="252" spans="1:12" ht="47.25" hidden="1">
      <c r="A252" s="16"/>
      <c r="B252" s="48" t="s">
        <v>9</v>
      </c>
      <c r="C252" s="7" t="s">
        <v>314</v>
      </c>
      <c r="D252" s="1"/>
      <c r="E252" s="6"/>
      <c r="F252" s="1"/>
      <c r="G252" s="5"/>
      <c r="H252" s="68">
        <f aca="true" t="shared" si="22" ref="H252:H283">F252-D252</f>
        <v>0</v>
      </c>
      <c r="I252" s="69" t="e">
        <f aca="true" t="shared" si="23" ref="I252:I283">F252/D252*100</f>
        <v>#DIV/0!</v>
      </c>
      <c r="J252" s="57"/>
      <c r="L252" s="28"/>
    </row>
    <row r="253" spans="1:12" ht="31.5" hidden="1">
      <c r="A253" s="16"/>
      <c r="B253" s="48" t="s">
        <v>9</v>
      </c>
      <c r="C253" s="7" t="s">
        <v>315</v>
      </c>
      <c r="D253" s="1"/>
      <c r="E253" s="6"/>
      <c r="F253" s="1"/>
      <c r="G253" s="5"/>
      <c r="H253" s="68">
        <f t="shared" si="22"/>
        <v>0</v>
      </c>
      <c r="I253" s="69" t="e">
        <f t="shared" si="23"/>
        <v>#DIV/0!</v>
      </c>
      <c r="J253" s="57"/>
      <c r="L253" s="28"/>
    </row>
    <row r="254" spans="1:12" ht="31.5" hidden="1">
      <c r="A254" s="16"/>
      <c r="B254" s="48" t="s">
        <v>9</v>
      </c>
      <c r="C254" s="7" t="s">
        <v>229</v>
      </c>
      <c r="D254" s="1"/>
      <c r="E254" s="6"/>
      <c r="F254" s="1"/>
      <c r="G254" s="5"/>
      <c r="H254" s="68">
        <f t="shared" si="22"/>
        <v>0</v>
      </c>
      <c r="I254" s="69" t="e">
        <f t="shared" si="23"/>
        <v>#DIV/0!</v>
      </c>
      <c r="J254" s="57"/>
      <c r="L254" s="28"/>
    </row>
    <row r="255" spans="1:12" ht="31.5" hidden="1">
      <c r="A255" s="16"/>
      <c r="B255" s="48" t="s">
        <v>9</v>
      </c>
      <c r="C255" s="7" t="s">
        <v>316</v>
      </c>
      <c r="D255" s="1"/>
      <c r="E255" s="6"/>
      <c r="F255" s="1"/>
      <c r="G255" s="5"/>
      <c r="H255" s="68">
        <f t="shared" si="22"/>
        <v>0</v>
      </c>
      <c r="I255" s="69" t="e">
        <f t="shared" si="23"/>
        <v>#DIV/0!</v>
      </c>
      <c r="J255" s="57"/>
      <c r="L255" s="28"/>
    </row>
    <row r="256" spans="1:12" ht="31.5" hidden="1">
      <c r="A256" s="16"/>
      <c r="B256" s="48" t="s">
        <v>9</v>
      </c>
      <c r="C256" s="7" t="s">
        <v>317</v>
      </c>
      <c r="D256" s="1"/>
      <c r="E256" s="6"/>
      <c r="F256" s="1"/>
      <c r="G256" s="5"/>
      <c r="H256" s="68">
        <f t="shared" si="22"/>
        <v>0</v>
      </c>
      <c r="I256" s="69" t="e">
        <f t="shared" si="23"/>
        <v>#DIV/0!</v>
      </c>
      <c r="J256" s="57"/>
      <c r="L256" s="28"/>
    </row>
    <row r="257" spans="1:12" ht="15.75" hidden="1">
      <c r="A257" s="16"/>
      <c r="B257" s="71" t="s">
        <v>523</v>
      </c>
      <c r="C257" s="54" t="s">
        <v>318</v>
      </c>
      <c r="D257" s="6">
        <f>D258+D266+D259+D262+D263+D265+D260+D261+D264</f>
        <v>3.979039320256561E-13</v>
      </c>
      <c r="E257" s="6">
        <f>E258+E266+E259+E262+E263+E265+E260+E261+E264</f>
        <v>0</v>
      </c>
      <c r="F257" s="6">
        <f>F258+F266+F259+F262+F263+F265+F260+F261+F264</f>
        <v>0</v>
      </c>
      <c r="G257" s="5"/>
      <c r="H257" s="67">
        <f t="shared" si="22"/>
        <v>-3.979039320256561E-13</v>
      </c>
      <c r="I257" s="72">
        <f t="shared" si="23"/>
        <v>0</v>
      </c>
      <c r="J257" s="57"/>
      <c r="L257" s="28"/>
    </row>
    <row r="258" spans="1:12" ht="63" hidden="1">
      <c r="A258" s="16" t="s">
        <v>373</v>
      </c>
      <c r="B258" s="47" t="s">
        <v>524</v>
      </c>
      <c r="C258" s="3" t="s">
        <v>230</v>
      </c>
      <c r="D258" s="12"/>
      <c r="E258" s="13"/>
      <c r="F258" s="4"/>
      <c r="G258" s="5"/>
      <c r="H258" s="68">
        <f t="shared" si="22"/>
        <v>0</v>
      </c>
      <c r="I258" s="69" t="e">
        <f t="shared" si="23"/>
        <v>#DIV/0!</v>
      </c>
      <c r="J258" s="57"/>
      <c r="L258" s="28"/>
    </row>
    <row r="259" spans="1:12" ht="83.25" customHeight="1" hidden="1">
      <c r="A259" s="21"/>
      <c r="B259" s="48" t="s">
        <v>524</v>
      </c>
      <c r="C259" s="3" t="s">
        <v>227</v>
      </c>
      <c r="D259" s="1"/>
      <c r="E259" s="6"/>
      <c r="F259" s="1"/>
      <c r="G259" s="5"/>
      <c r="H259" s="68">
        <f t="shared" si="22"/>
        <v>0</v>
      </c>
      <c r="I259" s="69" t="e">
        <f t="shared" si="23"/>
        <v>#DIV/0!</v>
      </c>
      <c r="J259" s="2"/>
      <c r="L259" s="39"/>
    </row>
    <row r="260" spans="1:12" ht="63" hidden="1">
      <c r="A260" s="21"/>
      <c r="B260" s="48" t="s">
        <v>524</v>
      </c>
      <c r="C260" s="3" t="s">
        <v>330</v>
      </c>
      <c r="D260" s="1"/>
      <c r="E260" s="6"/>
      <c r="F260" s="1"/>
      <c r="G260" s="5"/>
      <c r="H260" s="68">
        <f t="shared" si="22"/>
        <v>0</v>
      </c>
      <c r="I260" s="69" t="e">
        <f t="shared" si="23"/>
        <v>#DIV/0!</v>
      </c>
      <c r="J260" s="2"/>
      <c r="L260" s="39"/>
    </row>
    <row r="261" spans="1:12" ht="83.25" customHeight="1" hidden="1">
      <c r="A261" s="21"/>
      <c r="B261" s="48" t="s">
        <v>524</v>
      </c>
      <c r="C261" s="3" t="s">
        <v>225</v>
      </c>
      <c r="D261" s="1"/>
      <c r="E261" s="6"/>
      <c r="F261" s="1"/>
      <c r="G261" s="5"/>
      <c r="H261" s="68">
        <f t="shared" si="22"/>
        <v>0</v>
      </c>
      <c r="I261" s="69" t="e">
        <f t="shared" si="23"/>
        <v>#DIV/0!</v>
      </c>
      <c r="J261" s="2"/>
      <c r="L261" s="39"/>
    </row>
    <row r="262" spans="1:12" ht="78.75" hidden="1">
      <c r="A262" s="21"/>
      <c r="B262" s="48" t="s">
        <v>524</v>
      </c>
      <c r="C262" s="54" t="s">
        <v>328</v>
      </c>
      <c r="D262" s="1"/>
      <c r="E262" s="6"/>
      <c r="F262" s="1"/>
      <c r="G262" s="5"/>
      <c r="H262" s="68">
        <f t="shared" si="22"/>
        <v>0</v>
      </c>
      <c r="I262" s="69" t="e">
        <f t="shared" si="23"/>
        <v>#DIV/0!</v>
      </c>
      <c r="J262" s="2"/>
      <c r="L262" s="39"/>
    </row>
    <row r="263" spans="1:12" ht="78.75" hidden="1">
      <c r="A263" s="21"/>
      <c r="B263" s="48" t="s">
        <v>524</v>
      </c>
      <c r="C263" s="54" t="s">
        <v>329</v>
      </c>
      <c r="D263" s="1"/>
      <c r="E263" s="6"/>
      <c r="F263" s="1"/>
      <c r="G263" s="5"/>
      <c r="H263" s="68">
        <f t="shared" si="22"/>
        <v>0</v>
      </c>
      <c r="I263" s="69" t="e">
        <f t="shared" si="23"/>
        <v>#DIV/0!</v>
      </c>
      <c r="J263" s="2"/>
      <c r="L263" s="39"/>
    </row>
    <row r="264" spans="1:12" ht="63" hidden="1">
      <c r="A264" s="21"/>
      <c r="B264" s="48" t="s">
        <v>524</v>
      </c>
      <c r="C264" s="7" t="s">
        <v>283</v>
      </c>
      <c r="D264" s="1"/>
      <c r="E264" s="6"/>
      <c r="F264" s="1"/>
      <c r="G264" s="5"/>
      <c r="H264" s="68">
        <f t="shared" si="22"/>
        <v>0</v>
      </c>
      <c r="I264" s="69" t="e">
        <f t="shared" si="23"/>
        <v>#DIV/0!</v>
      </c>
      <c r="J264" s="2"/>
      <c r="L264" s="39"/>
    </row>
    <row r="265" spans="1:12" ht="78" customHeight="1" hidden="1">
      <c r="A265" s="21"/>
      <c r="B265" s="48" t="s">
        <v>524</v>
      </c>
      <c r="C265" s="46" t="s">
        <v>226</v>
      </c>
      <c r="D265" s="1"/>
      <c r="E265" s="6"/>
      <c r="F265" s="1"/>
      <c r="G265" s="5"/>
      <c r="H265" s="68">
        <f t="shared" si="22"/>
        <v>0</v>
      </c>
      <c r="I265" s="69" t="e">
        <f t="shared" si="23"/>
        <v>#DIV/0!</v>
      </c>
      <c r="J265" s="2"/>
      <c r="L265" s="39"/>
    </row>
    <row r="266" spans="1:12" ht="63" hidden="1">
      <c r="A266" s="21" t="s">
        <v>363</v>
      </c>
      <c r="B266" s="71" t="s">
        <v>91</v>
      </c>
      <c r="C266" s="73" t="s">
        <v>95</v>
      </c>
      <c r="D266" s="6">
        <f>4444.8-4246.99-197.81</f>
        <v>3.979039320256561E-13</v>
      </c>
      <c r="E266" s="6"/>
      <c r="F266" s="6">
        <v>0</v>
      </c>
      <c r="G266" s="5"/>
      <c r="H266" s="67">
        <f t="shared" si="22"/>
        <v>-3.979039320256561E-13</v>
      </c>
      <c r="I266" s="72">
        <f t="shared" si="23"/>
        <v>0</v>
      </c>
      <c r="J266" s="2"/>
      <c r="L266" s="39"/>
    </row>
    <row r="267" spans="1:12" s="27" customFormat="1" ht="15.75">
      <c r="A267" s="89"/>
      <c r="B267" s="89"/>
      <c r="C267" s="78" t="s">
        <v>4</v>
      </c>
      <c r="D267" s="70">
        <f>D269+D271+D277+D280+D284</f>
        <v>1039.5159999999998</v>
      </c>
      <c r="E267" s="70">
        <f>E269+E271+E277+E280+E284</f>
        <v>0</v>
      </c>
      <c r="F267" s="70">
        <f>F269+F271+F277+F280+F284</f>
        <v>145.3683</v>
      </c>
      <c r="G267" s="70" t="e">
        <f>#REF!+#REF!+#REF!+#REF!+#REF!+#REF!+#REF!+#REF!</f>
        <v>#REF!</v>
      </c>
      <c r="H267" s="67">
        <f t="shared" si="22"/>
        <v>-894.1476999999999</v>
      </c>
      <c r="I267" s="72">
        <f t="shared" si="23"/>
        <v>13.984229198973372</v>
      </c>
      <c r="J267" s="58"/>
      <c r="L267" s="103"/>
    </row>
    <row r="268" spans="1:12" ht="15.75" hidden="1">
      <c r="A268" s="26" t="s">
        <v>350</v>
      </c>
      <c r="B268" s="63" t="s">
        <v>351</v>
      </c>
      <c r="C268" s="78" t="s">
        <v>447</v>
      </c>
      <c r="D268" s="70"/>
      <c r="E268" s="70"/>
      <c r="F268" s="70"/>
      <c r="G268" s="70"/>
      <c r="H268" s="67">
        <f t="shared" si="22"/>
        <v>0</v>
      </c>
      <c r="I268" s="72" t="e">
        <f t="shared" si="23"/>
        <v>#DIV/0!</v>
      </c>
      <c r="J268" s="2"/>
      <c r="L268" s="39"/>
    </row>
    <row r="269" spans="1:12" ht="20.25" customHeight="1">
      <c r="A269" s="26" t="s">
        <v>350</v>
      </c>
      <c r="B269" s="63" t="s">
        <v>351</v>
      </c>
      <c r="C269" s="73" t="s">
        <v>57</v>
      </c>
      <c r="D269" s="70">
        <v>3.1</v>
      </c>
      <c r="E269" s="70"/>
      <c r="F269" s="70">
        <v>0</v>
      </c>
      <c r="G269" s="70"/>
      <c r="H269" s="67">
        <f t="shared" si="22"/>
        <v>-3.1</v>
      </c>
      <c r="I269" s="72">
        <f t="shared" si="23"/>
        <v>0</v>
      </c>
      <c r="J269" s="2"/>
      <c r="L269" s="39"/>
    </row>
    <row r="270" spans="1:12" ht="13.5" customHeight="1" hidden="1">
      <c r="A270" s="26" t="s">
        <v>350</v>
      </c>
      <c r="B270" s="63" t="s">
        <v>351</v>
      </c>
      <c r="C270" s="54" t="s">
        <v>3</v>
      </c>
      <c r="D270" s="70">
        <v>0</v>
      </c>
      <c r="E270" s="70"/>
      <c r="F270" s="70"/>
      <c r="G270" s="70"/>
      <c r="H270" s="67">
        <f t="shared" si="22"/>
        <v>0</v>
      </c>
      <c r="I270" s="72" t="e">
        <f t="shared" si="23"/>
        <v>#DIV/0!</v>
      </c>
      <c r="J270" s="2"/>
      <c r="L270" s="39"/>
    </row>
    <row r="271" spans="1:12" ht="15.75">
      <c r="A271" s="16" t="s">
        <v>352</v>
      </c>
      <c r="B271" s="63" t="s">
        <v>353</v>
      </c>
      <c r="C271" s="73" t="s">
        <v>319</v>
      </c>
      <c r="D271" s="70">
        <f>D272+D273+D274+D275+D276</f>
        <v>988.78</v>
      </c>
      <c r="E271" s="70">
        <f>E272+E273+E274+E275+E276</f>
        <v>0</v>
      </c>
      <c r="F271" s="70">
        <f>F272+F273+F274+F275+F276</f>
        <v>130.55255</v>
      </c>
      <c r="G271" s="70"/>
      <c r="H271" s="67">
        <f t="shared" si="22"/>
        <v>-858.22745</v>
      </c>
      <c r="I271" s="72">
        <f t="shared" si="23"/>
        <v>13.203397115637452</v>
      </c>
      <c r="J271" s="2"/>
      <c r="L271" s="39"/>
    </row>
    <row r="272" spans="1:12" ht="15.75">
      <c r="A272" s="16"/>
      <c r="B272" s="63" t="s">
        <v>411</v>
      </c>
      <c r="C272" s="62" t="s">
        <v>65</v>
      </c>
      <c r="D272" s="70">
        <v>509.266</v>
      </c>
      <c r="E272" s="70"/>
      <c r="F272" s="70">
        <v>0</v>
      </c>
      <c r="G272" s="70"/>
      <c r="H272" s="67">
        <f t="shared" si="22"/>
        <v>-509.266</v>
      </c>
      <c r="I272" s="72">
        <f t="shared" si="23"/>
        <v>0</v>
      </c>
      <c r="J272" s="2"/>
      <c r="L272" s="39"/>
    </row>
    <row r="273" spans="1:12" ht="15.75">
      <c r="A273" s="16"/>
      <c r="B273" s="63" t="s">
        <v>413</v>
      </c>
      <c r="C273" s="62" t="s">
        <v>64</v>
      </c>
      <c r="D273" s="70">
        <v>479.214</v>
      </c>
      <c r="E273" s="70"/>
      <c r="F273" s="70">
        <v>130.55255</v>
      </c>
      <c r="G273" s="70"/>
      <c r="H273" s="67">
        <f t="shared" si="22"/>
        <v>-348.66145</v>
      </c>
      <c r="I273" s="72">
        <f t="shared" si="23"/>
        <v>27.243058424837336</v>
      </c>
      <c r="J273" s="2"/>
      <c r="L273" s="39"/>
    </row>
    <row r="274" spans="1:12" ht="15.75">
      <c r="A274" s="16"/>
      <c r="B274" s="63" t="s">
        <v>415</v>
      </c>
      <c r="C274" s="73" t="s">
        <v>450</v>
      </c>
      <c r="D274" s="70">
        <v>0.3</v>
      </c>
      <c r="E274" s="70"/>
      <c r="F274" s="70">
        <v>0</v>
      </c>
      <c r="G274" s="70"/>
      <c r="H274" s="67">
        <f t="shared" si="22"/>
        <v>-0.3</v>
      </c>
      <c r="I274" s="72">
        <f t="shared" si="23"/>
        <v>0</v>
      </c>
      <c r="J274" s="2"/>
      <c r="L274" s="39"/>
    </row>
    <row r="275" spans="1:12" ht="31.5" hidden="1">
      <c r="A275" s="16"/>
      <c r="B275" s="63" t="s">
        <v>432</v>
      </c>
      <c r="C275" s="73" t="s">
        <v>457</v>
      </c>
      <c r="D275" s="70"/>
      <c r="E275" s="70"/>
      <c r="F275" s="70"/>
      <c r="G275" s="70"/>
      <c r="H275" s="67">
        <f t="shared" si="22"/>
        <v>0</v>
      </c>
      <c r="I275" s="72" t="e">
        <f t="shared" si="23"/>
        <v>#DIV/0!</v>
      </c>
      <c r="J275" s="2"/>
      <c r="L275" s="39"/>
    </row>
    <row r="276" spans="1:12" ht="20.25" customHeight="1" hidden="1">
      <c r="A276" s="16"/>
      <c r="B276" s="63" t="s">
        <v>427</v>
      </c>
      <c r="C276" s="73" t="s">
        <v>458</v>
      </c>
      <c r="D276" s="70"/>
      <c r="E276" s="70"/>
      <c r="F276" s="70"/>
      <c r="G276" s="70"/>
      <c r="H276" s="67">
        <f t="shared" si="22"/>
        <v>0</v>
      </c>
      <c r="I276" s="72" t="e">
        <f t="shared" si="23"/>
        <v>#DIV/0!</v>
      </c>
      <c r="J276" s="2"/>
      <c r="L276" s="39"/>
    </row>
    <row r="277" spans="1:12" ht="15.75">
      <c r="A277" s="16"/>
      <c r="B277" s="63" t="s">
        <v>355</v>
      </c>
      <c r="C277" s="73" t="s">
        <v>320</v>
      </c>
      <c r="D277" s="70">
        <f>D278+D279</f>
        <v>11.04</v>
      </c>
      <c r="E277" s="70">
        <f>E278+E279</f>
        <v>0</v>
      </c>
      <c r="F277" s="70">
        <f>F278+F279</f>
        <v>0</v>
      </c>
      <c r="G277" s="70"/>
      <c r="H277" s="67">
        <f t="shared" si="22"/>
        <v>-11.04</v>
      </c>
      <c r="I277" s="72">
        <f t="shared" si="23"/>
        <v>0</v>
      </c>
      <c r="J277" s="2"/>
      <c r="L277" s="39"/>
    </row>
    <row r="278" spans="1:12" ht="63" hidden="1">
      <c r="A278" s="16"/>
      <c r="B278" s="47" t="s">
        <v>39</v>
      </c>
      <c r="C278" s="7" t="s">
        <v>290</v>
      </c>
      <c r="D278" s="1"/>
      <c r="E278" s="14"/>
      <c r="F278" s="4"/>
      <c r="G278" s="5"/>
      <c r="H278" s="68">
        <f t="shared" si="22"/>
        <v>0</v>
      </c>
      <c r="I278" s="69" t="e">
        <f t="shared" si="23"/>
        <v>#DIV/0!</v>
      </c>
      <c r="J278" s="2"/>
      <c r="L278" s="39"/>
    </row>
    <row r="279" spans="1:12" ht="63">
      <c r="A279" s="26" t="s">
        <v>366</v>
      </c>
      <c r="B279" s="47" t="s">
        <v>367</v>
      </c>
      <c r="C279" s="17" t="s">
        <v>53</v>
      </c>
      <c r="D279" s="14">
        <v>11.04</v>
      </c>
      <c r="E279" s="14"/>
      <c r="F279" s="4">
        <v>0</v>
      </c>
      <c r="G279" s="5">
        <f>F279-L271</f>
        <v>0</v>
      </c>
      <c r="H279" s="68">
        <f t="shared" si="22"/>
        <v>-11.04</v>
      </c>
      <c r="I279" s="69">
        <f t="shared" si="23"/>
        <v>0</v>
      </c>
      <c r="J279" s="2"/>
      <c r="L279" s="39"/>
    </row>
    <row r="280" spans="1:12" ht="15.75">
      <c r="A280" s="18" t="s">
        <v>377</v>
      </c>
      <c r="B280" s="71" t="s">
        <v>390</v>
      </c>
      <c r="C280" s="54" t="s">
        <v>321</v>
      </c>
      <c r="D280" s="70">
        <f>D281+D282+D283</f>
        <v>36.596</v>
      </c>
      <c r="E280" s="70">
        <f>E281+E282+E283</f>
        <v>0</v>
      </c>
      <c r="F280" s="70">
        <f>F281+F282+F283</f>
        <v>14.81575</v>
      </c>
      <c r="G280" s="70"/>
      <c r="H280" s="67">
        <f t="shared" si="22"/>
        <v>-21.780249999999995</v>
      </c>
      <c r="I280" s="72">
        <f t="shared" si="23"/>
        <v>40.484615805006015</v>
      </c>
      <c r="J280" s="2"/>
      <c r="L280" s="39"/>
    </row>
    <row r="281" spans="1:12" ht="18" customHeight="1" hidden="1">
      <c r="A281" s="18"/>
      <c r="B281" s="48" t="s">
        <v>504</v>
      </c>
      <c r="C281" s="23" t="s">
        <v>296</v>
      </c>
      <c r="D281" s="12"/>
      <c r="E281" s="12"/>
      <c r="F281" s="12"/>
      <c r="G281" s="12"/>
      <c r="H281" s="68">
        <f t="shared" si="22"/>
        <v>0</v>
      </c>
      <c r="I281" s="69" t="e">
        <f t="shared" si="23"/>
        <v>#DIV/0!</v>
      </c>
      <c r="J281" s="2"/>
      <c r="L281" s="39"/>
    </row>
    <row r="282" spans="1:12" ht="16.5" customHeight="1" hidden="1">
      <c r="A282" s="18"/>
      <c r="B282" s="48" t="s">
        <v>338</v>
      </c>
      <c r="C282" s="23" t="s">
        <v>323</v>
      </c>
      <c r="D282" s="12"/>
      <c r="E282" s="12"/>
      <c r="F282" s="12"/>
      <c r="G282" s="12"/>
      <c r="H282" s="68">
        <f t="shared" si="22"/>
        <v>0</v>
      </c>
      <c r="I282" s="69" t="e">
        <f t="shared" si="23"/>
        <v>#DIV/0!</v>
      </c>
      <c r="J282" s="2"/>
      <c r="L282" s="39"/>
    </row>
    <row r="283" spans="1:12" ht="15.75">
      <c r="A283" s="18"/>
      <c r="B283" s="48" t="s">
        <v>505</v>
      </c>
      <c r="C283" s="97" t="s">
        <v>322</v>
      </c>
      <c r="D283" s="12">
        <v>36.596</v>
      </c>
      <c r="E283" s="12"/>
      <c r="F283" s="12">
        <v>14.81575</v>
      </c>
      <c r="G283" s="12"/>
      <c r="H283" s="68">
        <f t="shared" si="22"/>
        <v>-21.780249999999995</v>
      </c>
      <c r="I283" s="69">
        <f t="shared" si="23"/>
        <v>40.484615805006015</v>
      </c>
      <c r="J283" s="2"/>
      <c r="L283" s="39"/>
    </row>
    <row r="284" spans="1:12" ht="30.75" customHeight="1" hidden="1">
      <c r="A284" s="18"/>
      <c r="B284" s="71" t="s">
        <v>379</v>
      </c>
      <c r="C284" s="3" t="s">
        <v>299</v>
      </c>
      <c r="D284" s="70">
        <f>D285</f>
        <v>0</v>
      </c>
      <c r="E284" s="70">
        <f>E285</f>
        <v>0</v>
      </c>
      <c r="F284" s="70">
        <f>F285</f>
        <v>0</v>
      </c>
      <c r="G284" s="70"/>
      <c r="H284" s="67">
        <f aca="true" t="shared" si="24" ref="H284:H308">F284-D284</f>
        <v>0</v>
      </c>
      <c r="I284" s="72" t="e">
        <f aca="true" t="shared" si="25" ref="I284:I308">F284/D284*100</f>
        <v>#DIV/0!</v>
      </c>
      <c r="J284" s="2"/>
      <c r="L284" s="39"/>
    </row>
    <row r="285" spans="1:12" ht="31.5" hidden="1">
      <c r="A285" s="18"/>
      <c r="B285" s="71" t="s">
        <v>380</v>
      </c>
      <c r="C285" s="3" t="s">
        <v>58</v>
      </c>
      <c r="D285" s="70"/>
      <c r="E285" s="70"/>
      <c r="F285" s="70"/>
      <c r="G285" s="70"/>
      <c r="H285" s="67">
        <f t="shared" si="24"/>
        <v>0</v>
      </c>
      <c r="I285" s="72" t="e">
        <f t="shared" si="25"/>
        <v>#DIV/0!</v>
      </c>
      <c r="J285" s="2"/>
      <c r="L285" s="39"/>
    </row>
    <row r="286" spans="1:12" s="27" customFormat="1" ht="15.75">
      <c r="A286" s="95"/>
      <c r="B286" s="63"/>
      <c r="C286" s="78" t="s">
        <v>6</v>
      </c>
      <c r="D286" s="70">
        <f>D287+D288+D295+D299+D300+D306</f>
        <v>54.593090000000004</v>
      </c>
      <c r="E286" s="70">
        <f>E287+E288+E295+E299+E300+E306</f>
        <v>0.1</v>
      </c>
      <c r="F286" s="70">
        <f>F287+F288+F295+F299+F300+F306</f>
        <v>54.593090000000004</v>
      </c>
      <c r="G286" s="70"/>
      <c r="H286" s="67">
        <f t="shared" si="24"/>
        <v>0</v>
      </c>
      <c r="I286" s="72">
        <f t="shared" si="25"/>
        <v>100</v>
      </c>
      <c r="J286" s="58"/>
      <c r="L286" s="103"/>
    </row>
    <row r="287" spans="1:12" ht="24" customHeight="1" hidden="1">
      <c r="A287" s="26"/>
      <c r="B287" s="63" t="s">
        <v>351</v>
      </c>
      <c r="C287" s="78" t="s">
        <v>108</v>
      </c>
      <c r="D287" s="70"/>
      <c r="E287" s="70"/>
      <c r="F287" s="70"/>
      <c r="G287" s="70"/>
      <c r="H287" s="67">
        <f t="shared" si="24"/>
        <v>0</v>
      </c>
      <c r="I287" s="72" t="e">
        <f t="shared" si="25"/>
        <v>#DIV/0!</v>
      </c>
      <c r="J287" s="2"/>
      <c r="L287" s="39"/>
    </row>
    <row r="288" spans="1:12" ht="15.75">
      <c r="A288" s="16" t="s">
        <v>352</v>
      </c>
      <c r="B288" s="63" t="s">
        <v>353</v>
      </c>
      <c r="C288" s="73" t="s">
        <v>319</v>
      </c>
      <c r="D288" s="70">
        <f>D289+D290+D291+D292+D294+D293</f>
        <v>54.593090000000004</v>
      </c>
      <c r="E288" s="70">
        <f>E289+E290+E291+E292+E294+E293</f>
        <v>0</v>
      </c>
      <c r="F288" s="70">
        <f>F289+F290+F291+F292+F294+F293</f>
        <v>54.593090000000004</v>
      </c>
      <c r="G288" s="70"/>
      <c r="H288" s="67">
        <f t="shared" si="24"/>
        <v>0</v>
      </c>
      <c r="I288" s="72">
        <f t="shared" si="25"/>
        <v>100</v>
      </c>
      <c r="J288" s="2"/>
      <c r="L288" s="39"/>
    </row>
    <row r="289" spans="1:12" ht="15.75">
      <c r="A289" s="16"/>
      <c r="B289" s="47" t="s">
        <v>411</v>
      </c>
      <c r="C289" s="19" t="s">
        <v>65</v>
      </c>
      <c r="D289" s="12">
        <v>27.93059</v>
      </c>
      <c r="E289" s="12"/>
      <c r="F289" s="12">
        <v>27.93059</v>
      </c>
      <c r="G289" s="12"/>
      <c r="H289" s="68">
        <f t="shared" si="24"/>
        <v>0</v>
      </c>
      <c r="I289" s="69">
        <f t="shared" si="25"/>
        <v>100</v>
      </c>
      <c r="J289" s="2"/>
      <c r="L289" s="39"/>
    </row>
    <row r="290" spans="1:12" ht="15.75">
      <c r="A290" s="16"/>
      <c r="B290" s="47" t="s">
        <v>413</v>
      </c>
      <c r="C290" s="19" t="s">
        <v>64</v>
      </c>
      <c r="D290" s="12">
        <v>26.6625</v>
      </c>
      <c r="E290" s="12"/>
      <c r="F290" s="12">
        <v>26.6625</v>
      </c>
      <c r="G290" s="12"/>
      <c r="H290" s="68">
        <f t="shared" si="24"/>
        <v>0</v>
      </c>
      <c r="I290" s="69">
        <f t="shared" si="25"/>
        <v>100</v>
      </c>
      <c r="J290" s="2"/>
      <c r="L290" s="39"/>
    </row>
    <row r="291" spans="1:12" ht="15.75" hidden="1">
      <c r="A291" s="16"/>
      <c r="B291" s="47" t="s">
        <v>415</v>
      </c>
      <c r="C291" s="17" t="s">
        <v>450</v>
      </c>
      <c r="D291" s="12"/>
      <c r="E291" s="12"/>
      <c r="F291" s="12"/>
      <c r="G291" s="12"/>
      <c r="H291" s="68">
        <f t="shared" si="24"/>
        <v>0</v>
      </c>
      <c r="I291" s="69" t="e">
        <f t="shared" si="25"/>
        <v>#DIV/0!</v>
      </c>
      <c r="J291" s="2"/>
      <c r="L291" s="39"/>
    </row>
    <row r="292" spans="1:12" ht="15" customHeight="1" hidden="1">
      <c r="A292" s="16"/>
      <c r="B292" s="47" t="s">
        <v>430</v>
      </c>
      <c r="C292" s="17" t="s">
        <v>66</v>
      </c>
      <c r="D292" s="12"/>
      <c r="E292" s="12"/>
      <c r="F292" s="12"/>
      <c r="G292" s="12"/>
      <c r="H292" s="68">
        <f t="shared" si="24"/>
        <v>0</v>
      </c>
      <c r="I292" s="69" t="e">
        <f t="shared" si="25"/>
        <v>#DIV/0!</v>
      </c>
      <c r="J292" s="2"/>
      <c r="L292" s="39"/>
    </row>
    <row r="293" spans="1:12" ht="31.5" hidden="1">
      <c r="A293" s="16"/>
      <c r="B293" s="47" t="s">
        <v>432</v>
      </c>
      <c r="C293" s="17" t="s">
        <v>457</v>
      </c>
      <c r="D293" s="12"/>
      <c r="E293" s="12"/>
      <c r="F293" s="12"/>
      <c r="G293" s="12"/>
      <c r="H293" s="68">
        <f t="shared" si="24"/>
        <v>0</v>
      </c>
      <c r="I293" s="69" t="e">
        <f t="shared" si="25"/>
        <v>#DIV/0!</v>
      </c>
      <c r="J293" s="2"/>
      <c r="L293" s="39"/>
    </row>
    <row r="294" spans="1:12" ht="31.5" hidden="1">
      <c r="A294" s="16"/>
      <c r="B294" s="47" t="s">
        <v>427</v>
      </c>
      <c r="C294" s="17" t="s">
        <v>458</v>
      </c>
      <c r="D294" s="12"/>
      <c r="E294" s="12"/>
      <c r="F294" s="12"/>
      <c r="G294" s="12"/>
      <c r="H294" s="68">
        <f t="shared" si="24"/>
        <v>0</v>
      </c>
      <c r="I294" s="69" t="e">
        <f t="shared" si="25"/>
        <v>#DIV/0!</v>
      </c>
      <c r="J294" s="2"/>
      <c r="L294" s="39"/>
    </row>
    <row r="295" spans="1:12" ht="15.75" hidden="1">
      <c r="A295" s="16"/>
      <c r="B295" s="63" t="s">
        <v>355</v>
      </c>
      <c r="C295" s="73" t="s">
        <v>320</v>
      </c>
      <c r="D295" s="70">
        <f>D296+D297+D298</f>
        <v>0</v>
      </c>
      <c r="E295" s="70">
        <f>E296+E297+E298</f>
        <v>0</v>
      </c>
      <c r="F295" s="70">
        <f>F296+F297+F298</f>
        <v>0</v>
      </c>
      <c r="G295" s="70"/>
      <c r="H295" s="67">
        <f t="shared" si="24"/>
        <v>0</v>
      </c>
      <c r="I295" s="72" t="e">
        <f t="shared" si="25"/>
        <v>#DIV/0!</v>
      </c>
      <c r="J295" s="2"/>
      <c r="L295" s="39"/>
    </row>
    <row r="296" spans="1:12" ht="31.5" hidden="1">
      <c r="A296" s="16"/>
      <c r="B296" s="47" t="s">
        <v>364</v>
      </c>
      <c r="C296" s="17" t="s">
        <v>201</v>
      </c>
      <c r="D296" s="12"/>
      <c r="E296" s="12"/>
      <c r="F296" s="12"/>
      <c r="G296" s="12"/>
      <c r="H296" s="68">
        <f t="shared" si="24"/>
        <v>0</v>
      </c>
      <c r="I296" s="69" t="e">
        <f t="shared" si="25"/>
        <v>#DIV/0!</v>
      </c>
      <c r="J296" s="2"/>
      <c r="L296" s="39"/>
    </row>
    <row r="297" spans="1:12" ht="31.5" hidden="1">
      <c r="A297" s="16"/>
      <c r="B297" s="47" t="s">
        <v>420</v>
      </c>
      <c r="C297" s="17" t="s">
        <v>51</v>
      </c>
      <c r="D297" s="12"/>
      <c r="E297" s="12"/>
      <c r="F297" s="12"/>
      <c r="G297" s="12"/>
      <c r="H297" s="68">
        <f t="shared" si="24"/>
        <v>0</v>
      </c>
      <c r="I297" s="69" t="e">
        <f t="shared" si="25"/>
        <v>#DIV/0!</v>
      </c>
      <c r="J297" s="2"/>
      <c r="L297" s="39"/>
    </row>
    <row r="298" spans="1:12" ht="66.75" customHeight="1" hidden="1">
      <c r="A298" s="16"/>
      <c r="B298" s="47" t="s">
        <v>367</v>
      </c>
      <c r="C298" s="17" t="s">
        <v>53</v>
      </c>
      <c r="D298" s="12"/>
      <c r="E298" s="12"/>
      <c r="F298" s="12"/>
      <c r="G298" s="12"/>
      <c r="H298" s="68">
        <f t="shared" si="24"/>
        <v>0</v>
      </c>
      <c r="I298" s="69" t="e">
        <f t="shared" si="25"/>
        <v>#DIV/0!</v>
      </c>
      <c r="J298" s="2"/>
      <c r="L298" s="39"/>
    </row>
    <row r="299" spans="1:12" ht="63" hidden="1">
      <c r="A299" s="26" t="s">
        <v>366</v>
      </c>
      <c r="B299" s="63" t="s">
        <v>376</v>
      </c>
      <c r="C299" s="54" t="s">
        <v>324</v>
      </c>
      <c r="D299" s="6"/>
      <c r="E299" s="6"/>
      <c r="F299" s="6"/>
      <c r="G299" s="5"/>
      <c r="H299" s="67">
        <f t="shared" si="24"/>
        <v>0</v>
      </c>
      <c r="I299" s="72" t="e">
        <f t="shared" si="25"/>
        <v>#DIV/0!</v>
      </c>
      <c r="J299" s="2"/>
      <c r="L299" s="39"/>
    </row>
    <row r="300" spans="1:12" ht="15.75" hidden="1">
      <c r="A300" s="18" t="s">
        <v>377</v>
      </c>
      <c r="B300" s="71" t="s">
        <v>390</v>
      </c>
      <c r="C300" s="62" t="s">
        <v>321</v>
      </c>
      <c r="D300" s="98">
        <f>D301+D302+D303+D304</f>
        <v>0</v>
      </c>
      <c r="E300" s="98">
        <f>E301+E302+E303+E304</f>
        <v>0</v>
      </c>
      <c r="F300" s="98">
        <f>F301+F302+F303+F304</f>
        <v>0</v>
      </c>
      <c r="G300" s="70"/>
      <c r="H300" s="67">
        <f t="shared" si="24"/>
        <v>0</v>
      </c>
      <c r="I300" s="72" t="e">
        <f t="shared" si="25"/>
        <v>#DIV/0!</v>
      </c>
      <c r="J300" s="2"/>
      <c r="L300" s="39"/>
    </row>
    <row r="301" spans="1:12" ht="15.75" hidden="1">
      <c r="A301" s="18"/>
      <c r="B301" s="71" t="s">
        <v>503</v>
      </c>
      <c r="C301" s="85" t="s">
        <v>325</v>
      </c>
      <c r="D301" s="98"/>
      <c r="E301" s="70"/>
      <c r="F301" s="70"/>
      <c r="G301" s="70"/>
      <c r="H301" s="67">
        <f t="shared" si="24"/>
        <v>0</v>
      </c>
      <c r="I301" s="72" t="e">
        <f t="shared" si="25"/>
        <v>#DIV/0!</v>
      </c>
      <c r="J301" s="2"/>
      <c r="L301" s="39"/>
    </row>
    <row r="302" spans="1:12" ht="15.75" customHeight="1" hidden="1">
      <c r="A302" s="18"/>
      <c r="B302" s="71" t="s">
        <v>504</v>
      </c>
      <c r="C302" s="85" t="s">
        <v>231</v>
      </c>
      <c r="D302" s="98"/>
      <c r="E302" s="70"/>
      <c r="F302" s="70"/>
      <c r="G302" s="70"/>
      <c r="H302" s="67">
        <f t="shared" si="24"/>
        <v>0</v>
      </c>
      <c r="I302" s="72" t="e">
        <f t="shared" si="25"/>
        <v>#DIV/0!</v>
      </c>
      <c r="J302" s="2"/>
      <c r="L302" s="39"/>
    </row>
    <row r="303" spans="1:12" ht="15.75" hidden="1">
      <c r="A303" s="18"/>
      <c r="B303" s="71" t="s">
        <v>505</v>
      </c>
      <c r="C303" s="97" t="s">
        <v>322</v>
      </c>
      <c r="D303" s="98"/>
      <c r="E303" s="70"/>
      <c r="F303" s="70"/>
      <c r="G303" s="70"/>
      <c r="H303" s="67">
        <f t="shared" si="24"/>
        <v>0</v>
      </c>
      <c r="I303" s="72" t="e">
        <f t="shared" si="25"/>
        <v>#DIV/0!</v>
      </c>
      <c r="J303" s="2"/>
      <c r="L303" s="39"/>
    </row>
    <row r="304" spans="1:12" ht="31.5" hidden="1">
      <c r="A304" s="18"/>
      <c r="B304" s="71" t="s">
        <v>483</v>
      </c>
      <c r="C304" s="97" t="s">
        <v>331</v>
      </c>
      <c r="D304" s="98"/>
      <c r="E304" s="70"/>
      <c r="F304" s="70"/>
      <c r="G304" s="70"/>
      <c r="H304" s="67">
        <f t="shared" si="24"/>
        <v>0</v>
      </c>
      <c r="I304" s="72" t="e">
        <f t="shared" si="25"/>
        <v>#DIV/0!</v>
      </c>
      <c r="J304" s="2"/>
      <c r="L304" s="39"/>
    </row>
    <row r="305" spans="1:12" ht="66" customHeight="1" hidden="1">
      <c r="A305" s="18"/>
      <c r="B305" s="71" t="s">
        <v>474</v>
      </c>
      <c r="C305" s="54" t="s">
        <v>332</v>
      </c>
      <c r="D305" s="98"/>
      <c r="E305" s="70"/>
      <c r="F305" s="70"/>
      <c r="G305" s="70"/>
      <c r="H305" s="67">
        <f t="shared" si="24"/>
        <v>0</v>
      </c>
      <c r="I305" s="75" t="e">
        <f t="shared" si="25"/>
        <v>#DIV/0!</v>
      </c>
      <c r="J305" s="2"/>
      <c r="L305" s="39"/>
    </row>
    <row r="306" spans="1:12" ht="31.5" hidden="1">
      <c r="A306" s="26" t="s">
        <v>378</v>
      </c>
      <c r="B306" s="63" t="s">
        <v>380</v>
      </c>
      <c r="C306" s="78" t="s">
        <v>58</v>
      </c>
      <c r="D306" s="6"/>
      <c r="E306" s="6">
        <v>0.1</v>
      </c>
      <c r="F306" s="5"/>
      <c r="G306" s="5" t="e">
        <f>F306-#REF!</f>
        <v>#REF!</v>
      </c>
      <c r="H306" s="67">
        <f t="shared" si="24"/>
        <v>0</v>
      </c>
      <c r="I306" s="72" t="e">
        <f t="shared" si="25"/>
        <v>#DIV/0!</v>
      </c>
      <c r="J306" s="2"/>
      <c r="L306" s="58"/>
    </row>
    <row r="307" spans="1:12" ht="18" customHeight="1">
      <c r="A307" s="26"/>
      <c r="B307" s="95"/>
      <c r="C307" s="73" t="s">
        <v>446</v>
      </c>
      <c r="D307" s="6">
        <f>D188+D267+D286</f>
        <v>1189.6090900000004</v>
      </c>
      <c r="E307" s="6">
        <f>E188+E267+E286</f>
        <v>0.1</v>
      </c>
      <c r="F307" s="6">
        <f>F188+F267+F286</f>
        <v>199.96139</v>
      </c>
      <c r="G307" s="6" t="e">
        <f>G267+#REF!+#REF!</f>
        <v>#REF!</v>
      </c>
      <c r="H307" s="67">
        <f t="shared" si="24"/>
        <v>-989.6477000000004</v>
      </c>
      <c r="I307" s="72">
        <f t="shared" si="25"/>
        <v>16.80899983708093</v>
      </c>
      <c r="L307" s="28"/>
    </row>
    <row r="308" spans="1:12" ht="18" customHeight="1">
      <c r="A308" s="26"/>
      <c r="B308" s="95"/>
      <c r="C308" s="73" t="s">
        <v>340</v>
      </c>
      <c r="D308" s="6">
        <f>D307+D186</f>
        <v>46082.644089999994</v>
      </c>
      <c r="E308" s="6"/>
      <c r="F308" s="6">
        <f>F307+F186</f>
        <v>13084.45809</v>
      </c>
      <c r="G308" s="6"/>
      <c r="H308" s="67">
        <f t="shared" si="24"/>
        <v>-32998.185999999994</v>
      </c>
      <c r="I308" s="72">
        <f t="shared" si="25"/>
        <v>28.39346211221276</v>
      </c>
      <c r="L308" s="28"/>
    </row>
    <row r="309" spans="1:12" ht="78" customHeight="1">
      <c r="A309" s="161" t="s">
        <v>48</v>
      </c>
      <c r="B309" s="161"/>
      <c r="C309" s="161"/>
      <c r="D309" s="161"/>
      <c r="E309" s="59"/>
      <c r="F309" s="160" t="s">
        <v>67</v>
      </c>
      <c r="G309" s="160"/>
      <c r="H309" s="160"/>
      <c r="I309" s="160"/>
      <c r="L309" s="28"/>
    </row>
    <row r="310" spans="1:12" ht="18" customHeight="1">
      <c r="A310" s="154"/>
      <c r="B310" s="154"/>
      <c r="C310" s="154"/>
      <c r="G310" s="164"/>
      <c r="H310" s="164"/>
      <c r="L310" s="28"/>
    </row>
    <row r="311" spans="1:12" ht="18" customHeight="1">
      <c r="A311" s="154"/>
      <c r="B311" s="154"/>
      <c r="C311" s="154"/>
      <c r="L311" s="28"/>
    </row>
    <row r="312" spans="3:12" ht="15.75">
      <c r="C312" s="40"/>
      <c r="L312" s="33"/>
    </row>
    <row r="313" spans="3:12" ht="15.75">
      <c r="C313" s="41"/>
      <c r="D313" s="42"/>
      <c r="E313" s="42"/>
      <c r="F313" s="42"/>
      <c r="G313" s="43"/>
      <c r="L313" s="44"/>
    </row>
    <row r="314" spans="3:12" ht="45" customHeight="1">
      <c r="C314" s="40"/>
      <c r="D314" s="9"/>
      <c r="E314" s="9"/>
      <c r="F314" s="9"/>
      <c r="G314" s="45"/>
      <c r="H314" s="9"/>
      <c r="L314" s="44"/>
    </row>
    <row r="315" spans="3:12" ht="84" customHeight="1">
      <c r="C315" s="40"/>
      <c r="D315" s="9"/>
      <c r="E315" s="9"/>
      <c r="F315" s="9"/>
      <c r="G315" s="45"/>
      <c r="L315" s="28"/>
    </row>
    <row r="316" spans="3:12" ht="15.75">
      <c r="C316" s="40"/>
      <c r="L316" s="44"/>
    </row>
    <row r="317" spans="3:12" ht="15.75">
      <c r="C317" s="40"/>
      <c r="D317" s="9"/>
      <c r="E317" s="9"/>
      <c r="F317" s="9"/>
      <c r="G317" s="45"/>
      <c r="L317" s="28"/>
    </row>
    <row r="318" ht="15.75">
      <c r="L318" s="28"/>
    </row>
    <row r="319" ht="15.75">
      <c r="L319" s="28"/>
    </row>
    <row r="320" ht="15.75">
      <c r="L320" s="28"/>
    </row>
    <row r="321" ht="15.75">
      <c r="L321" s="28"/>
    </row>
    <row r="322" ht="15.75">
      <c r="L322" s="28"/>
    </row>
    <row r="323" ht="15.75">
      <c r="L323" s="28"/>
    </row>
    <row r="324" ht="15.75">
      <c r="L324" s="28"/>
    </row>
    <row r="325" ht="15.75">
      <c r="L325" s="28"/>
    </row>
    <row r="326" ht="15.75">
      <c r="L326" s="28"/>
    </row>
    <row r="327" ht="15.75">
      <c r="L327" s="28"/>
    </row>
    <row r="328" ht="15.75">
      <c r="L328" s="28"/>
    </row>
    <row r="329" ht="15.75">
      <c r="L329" s="28"/>
    </row>
    <row r="330" ht="15.75">
      <c r="L330" s="28"/>
    </row>
    <row r="331" ht="15.75">
      <c r="L331" s="28"/>
    </row>
    <row r="332" ht="15.75">
      <c r="L332" s="28"/>
    </row>
    <row r="333" ht="15.75">
      <c r="L333" s="28"/>
    </row>
    <row r="334" ht="15.75">
      <c r="L334" s="28"/>
    </row>
    <row r="335" ht="15.75">
      <c r="L335" s="28"/>
    </row>
    <row r="336" ht="15.75">
      <c r="L336" s="28"/>
    </row>
    <row r="337" ht="15.75">
      <c r="L337" s="28"/>
    </row>
    <row r="338" ht="15.75">
      <c r="L338" s="28"/>
    </row>
    <row r="339" ht="15.75">
      <c r="L339" s="28"/>
    </row>
    <row r="340" ht="15.75">
      <c r="L340" s="28"/>
    </row>
    <row r="341" ht="15.75">
      <c r="L341" s="28"/>
    </row>
    <row r="342" ht="15.75">
      <c r="L342" s="28"/>
    </row>
    <row r="343" ht="15.75">
      <c r="L343" s="28"/>
    </row>
    <row r="344" ht="15.75">
      <c r="L344" s="28"/>
    </row>
    <row r="345" ht="15.75">
      <c r="L345" s="28"/>
    </row>
    <row r="346" ht="15.75">
      <c r="L346" s="28"/>
    </row>
    <row r="347" ht="15.75">
      <c r="L347" s="28"/>
    </row>
    <row r="348" ht="15.75">
      <c r="L348" s="28"/>
    </row>
    <row r="349" ht="15.75">
      <c r="L349" s="28"/>
    </row>
    <row r="350" ht="15.75">
      <c r="L350" s="28"/>
    </row>
    <row r="351" ht="15.75">
      <c r="L351" s="28"/>
    </row>
    <row r="352" ht="15.75">
      <c r="L352" s="28"/>
    </row>
    <row r="353" ht="15.75">
      <c r="L353" s="28"/>
    </row>
    <row r="354" ht="15.75">
      <c r="L354" s="28"/>
    </row>
    <row r="355" ht="15.75">
      <c r="L355" s="28"/>
    </row>
    <row r="356" ht="15.75">
      <c r="L356" s="28"/>
    </row>
    <row r="357" ht="15.75">
      <c r="L357" s="28"/>
    </row>
    <row r="358" ht="15.75">
      <c r="L358" s="28"/>
    </row>
    <row r="359" ht="15.75">
      <c r="L359" s="28"/>
    </row>
    <row r="360" ht="15.75">
      <c r="L360" s="28"/>
    </row>
    <row r="361" ht="15.75">
      <c r="L361" s="28"/>
    </row>
    <row r="362" ht="15.75">
      <c r="L362" s="28"/>
    </row>
    <row r="363" ht="15.75">
      <c r="L363" s="28"/>
    </row>
    <row r="364" ht="15.75">
      <c r="L364" s="28"/>
    </row>
    <row r="365" ht="15.75">
      <c r="L365" s="28"/>
    </row>
    <row r="366" ht="15.75">
      <c r="L366" s="28"/>
    </row>
    <row r="367" ht="15.75">
      <c r="L367" s="28"/>
    </row>
    <row r="368" ht="15.75">
      <c r="L368" s="28"/>
    </row>
    <row r="369" ht="15.75">
      <c r="L369" s="28"/>
    </row>
    <row r="370" ht="15.75">
      <c r="L370" s="28"/>
    </row>
    <row r="371" ht="15.75">
      <c r="L371" s="28"/>
    </row>
    <row r="372" ht="15.75">
      <c r="L372" s="28"/>
    </row>
    <row r="373" ht="15.75">
      <c r="L373" s="28"/>
    </row>
    <row r="374" ht="15.75">
      <c r="L374" s="28"/>
    </row>
    <row r="375" ht="15.75">
      <c r="L375" s="28"/>
    </row>
    <row r="376" ht="15.75">
      <c r="L376" s="28"/>
    </row>
    <row r="377" ht="15.75">
      <c r="L377" s="28"/>
    </row>
    <row r="378" ht="15.75">
      <c r="L378" s="28"/>
    </row>
    <row r="379" ht="15.75">
      <c r="L379" s="28"/>
    </row>
    <row r="380" ht="15.75">
      <c r="L380" s="28"/>
    </row>
    <row r="381" ht="15.75">
      <c r="L381" s="28"/>
    </row>
    <row r="382" ht="15.75">
      <c r="L382" s="28"/>
    </row>
    <row r="383" ht="15.75">
      <c r="L383" s="28"/>
    </row>
    <row r="384" ht="15.75">
      <c r="L384" s="28"/>
    </row>
    <row r="385" ht="15.75">
      <c r="L385" s="28"/>
    </row>
    <row r="386" ht="15.75">
      <c r="L386" s="28"/>
    </row>
    <row r="387" ht="15.75">
      <c r="L387" s="28"/>
    </row>
    <row r="388" ht="15.75">
      <c r="L388" s="28"/>
    </row>
    <row r="389" ht="15.75">
      <c r="L389" s="28"/>
    </row>
    <row r="390" ht="15.75">
      <c r="L390" s="28"/>
    </row>
    <row r="391" ht="15.75">
      <c r="L391" s="28"/>
    </row>
    <row r="392" ht="15.75">
      <c r="L392" s="28"/>
    </row>
    <row r="393" ht="15.75">
      <c r="L393" s="28"/>
    </row>
    <row r="394" ht="15.75">
      <c r="L394" s="28"/>
    </row>
    <row r="395" ht="15.75">
      <c r="L395" s="28"/>
    </row>
    <row r="396" ht="15.75">
      <c r="L396" s="28"/>
    </row>
    <row r="397" ht="15.75">
      <c r="L397" s="28"/>
    </row>
    <row r="398" ht="15.75">
      <c r="L398" s="28"/>
    </row>
    <row r="399" ht="15.75">
      <c r="L399" s="28"/>
    </row>
    <row r="400" ht="15.75">
      <c r="L400" s="28"/>
    </row>
    <row r="401" ht="15.75">
      <c r="L401" s="28"/>
    </row>
    <row r="402" ht="15.75">
      <c r="L402" s="28"/>
    </row>
    <row r="403" ht="15.75">
      <c r="L403" s="28"/>
    </row>
    <row r="404" ht="15.75">
      <c r="L404" s="28"/>
    </row>
    <row r="405" ht="15.75">
      <c r="L405" s="28"/>
    </row>
    <row r="406" ht="15.75">
      <c r="L406" s="28"/>
    </row>
    <row r="407" ht="15.75">
      <c r="L407" s="28"/>
    </row>
    <row r="408" ht="15.75">
      <c r="L408" s="28"/>
    </row>
    <row r="409" ht="15.75">
      <c r="L409" s="28"/>
    </row>
    <row r="410" ht="15.75">
      <c r="L410" s="28"/>
    </row>
    <row r="411" ht="15.75">
      <c r="L411" s="28"/>
    </row>
    <row r="412" ht="15.75">
      <c r="L412" s="28"/>
    </row>
    <row r="413" ht="15.75">
      <c r="L413" s="28"/>
    </row>
    <row r="414" ht="15.75">
      <c r="L414" s="28"/>
    </row>
    <row r="415" ht="15.75">
      <c r="L415" s="28"/>
    </row>
    <row r="416" ht="15.75">
      <c r="L416" s="28"/>
    </row>
    <row r="417" ht="15.75">
      <c r="L417" s="28"/>
    </row>
    <row r="418" ht="15.75">
      <c r="L418" s="28"/>
    </row>
    <row r="419" ht="15.75">
      <c r="L419" s="28"/>
    </row>
    <row r="420" ht="15.75">
      <c r="L420" s="28"/>
    </row>
    <row r="421" ht="15.75">
      <c r="L421" s="28"/>
    </row>
    <row r="422" ht="15.75">
      <c r="L422" s="28"/>
    </row>
    <row r="423" ht="15.75">
      <c r="L423" s="28"/>
    </row>
    <row r="424" ht="15.75">
      <c r="L424" s="28"/>
    </row>
    <row r="425" ht="15.75">
      <c r="L425" s="28"/>
    </row>
    <row r="426" ht="15.75">
      <c r="L426" s="28"/>
    </row>
    <row r="427" ht="15.75">
      <c r="L427" s="28"/>
    </row>
    <row r="428" ht="15.75">
      <c r="L428" s="28"/>
    </row>
    <row r="429" ht="15.75">
      <c r="L429" s="28"/>
    </row>
    <row r="430" ht="15.75">
      <c r="L430" s="28"/>
    </row>
  </sheetData>
  <sheetProtection/>
  <mergeCells count="11">
    <mergeCell ref="F1:I1"/>
    <mergeCell ref="A4:I4"/>
    <mergeCell ref="A5:I5"/>
    <mergeCell ref="A310:C310"/>
    <mergeCell ref="G310:H310"/>
    <mergeCell ref="A311:C311"/>
    <mergeCell ref="H6:I6"/>
    <mergeCell ref="A9:I9"/>
    <mergeCell ref="A187:I187"/>
    <mergeCell ref="F309:I309"/>
    <mergeCell ref="A309:D309"/>
  </mergeCells>
  <printOptions/>
  <pageMargins left="1.41" right="0.31" top="0.55" bottom="0.19" header="0" footer="0"/>
  <pageSetup blackAndWhite="1" fitToHeight="8"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M436"/>
  <sheetViews>
    <sheetView view="pageBreakPreview" zoomScaleSheetLayoutView="100" zoomScalePageLayoutView="0" workbookViewId="0" topLeftCell="B1">
      <selection activeCell="A5" sqref="A5:I5"/>
    </sheetView>
  </sheetViews>
  <sheetFormatPr defaultColWidth="9.00390625" defaultRowHeight="12.75"/>
  <cols>
    <col min="1" max="1" width="9.125" style="20" hidden="1" customWidth="1"/>
    <col min="2" max="2" width="13.25390625" style="20" customWidth="1"/>
    <col min="3" max="3" width="61.75390625" style="20" customWidth="1"/>
    <col min="4" max="4" width="16.875" style="20" customWidth="1"/>
    <col min="5" max="5" width="12.375" style="20" hidden="1" customWidth="1"/>
    <col min="6" max="6" width="17.625" style="20" customWidth="1"/>
    <col min="7" max="7" width="11.625" style="27" hidden="1" customWidth="1"/>
    <col min="8" max="8" width="13.875" style="20" customWidth="1"/>
    <col min="9" max="9" width="12.125" style="20" customWidth="1"/>
    <col min="10" max="10" width="10.75390625" style="20" customWidth="1"/>
    <col min="11" max="11" width="9.125" style="20" customWidth="1"/>
    <col min="12" max="12" width="11.125" style="20" customWidth="1"/>
    <col min="13" max="16384" width="9.125" style="20" customWidth="1"/>
  </cols>
  <sheetData>
    <row r="1" spans="3:9" s="51" customFormat="1" ht="18" customHeight="1">
      <c r="C1" s="61"/>
      <c r="E1" s="61" t="s">
        <v>47</v>
      </c>
      <c r="F1" s="165" t="s">
        <v>49</v>
      </c>
      <c r="G1" s="165"/>
      <c r="H1" s="165"/>
      <c r="I1" s="165"/>
    </row>
    <row r="2" spans="5:9" s="51" customFormat="1" ht="20.25" customHeight="1">
      <c r="E2" s="61"/>
      <c r="F2" s="76" t="s">
        <v>114</v>
      </c>
      <c r="G2" s="61"/>
      <c r="H2" s="52"/>
      <c r="I2" s="52"/>
    </row>
    <row r="3" spans="5:9" s="51" customFormat="1" ht="22.5" customHeight="1">
      <c r="E3" s="61"/>
      <c r="F3" s="76" t="s">
        <v>75</v>
      </c>
      <c r="G3" s="61"/>
      <c r="H3" s="52"/>
      <c r="I3" s="52"/>
    </row>
    <row r="4" spans="1:12" s="51" customFormat="1" ht="24.75" customHeight="1">
      <c r="A4" s="163" t="s">
        <v>44</v>
      </c>
      <c r="B4" s="163"/>
      <c r="C4" s="163"/>
      <c r="D4" s="163"/>
      <c r="E4" s="163"/>
      <c r="F4" s="163"/>
      <c r="G4" s="163"/>
      <c r="H4" s="163"/>
      <c r="I4" s="163"/>
      <c r="J4" s="52"/>
      <c r="L4" s="53"/>
    </row>
    <row r="5" spans="1:12" s="51" customFormat="1" ht="26.25">
      <c r="A5" s="163" t="s">
        <v>345</v>
      </c>
      <c r="B5" s="163"/>
      <c r="C5" s="163"/>
      <c r="D5" s="163"/>
      <c r="E5" s="163"/>
      <c r="F5" s="163"/>
      <c r="G5" s="163"/>
      <c r="H5" s="163"/>
      <c r="I5" s="163"/>
      <c r="J5" s="55"/>
      <c r="L5" s="53"/>
    </row>
    <row r="6" spans="8:13" ht="15.75">
      <c r="H6" s="155" t="s">
        <v>81</v>
      </c>
      <c r="I6" s="155"/>
      <c r="J6" s="29"/>
      <c r="K6" s="30"/>
      <c r="L6" s="29"/>
      <c r="M6" s="30"/>
    </row>
    <row r="7" spans="1:12" ht="78.75">
      <c r="A7" s="31" t="s">
        <v>341</v>
      </c>
      <c r="B7" s="31" t="s">
        <v>348</v>
      </c>
      <c r="C7" s="31" t="s">
        <v>349</v>
      </c>
      <c r="D7" s="32" t="s">
        <v>346</v>
      </c>
      <c r="E7" s="31" t="s">
        <v>513</v>
      </c>
      <c r="F7" s="31" t="s">
        <v>347</v>
      </c>
      <c r="G7" s="32" t="s">
        <v>510</v>
      </c>
      <c r="H7" s="31" t="s">
        <v>83</v>
      </c>
      <c r="I7" s="31" t="s">
        <v>84</v>
      </c>
      <c r="J7" s="33"/>
      <c r="L7" s="33"/>
    </row>
    <row r="8" spans="1:12" ht="15.75">
      <c r="A8" s="34">
        <v>1</v>
      </c>
      <c r="B8" s="34">
        <v>1</v>
      </c>
      <c r="C8" s="34">
        <v>2</v>
      </c>
      <c r="D8" s="34">
        <v>3</v>
      </c>
      <c r="E8" s="34">
        <v>4</v>
      </c>
      <c r="F8" s="34">
        <v>4</v>
      </c>
      <c r="G8" s="35">
        <v>6</v>
      </c>
      <c r="H8" s="34">
        <v>5</v>
      </c>
      <c r="I8" s="34">
        <v>6</v>
      </c>
      <c r="J8" s="56"/>
      <c r="L8" s="28"/>
    </row>
    <row r="9" spans="1:12" ht="15.75">
      <c r="A9" s="156"/>
      <c r="B9" s="156"/>
      <c r="C9" s="156"/>
      <c r="D9" s="156"/>
      <c r="E9" s="156"/>
      <c r="F9" s="156"/>
      <c r="G9" s="156"/>
      <c r="H9" s="156"/>
      <c r="I9" s="157"/>
      <c r="J9" s="2"/>
      <c r="L9" s="36"/>
    </row>
    <row r="10" spans="1:12" ht="15.75">
      <c r="A10" s="15" t="s">
        <v>350</v>
      </c>
      <c r="B10" s="77" t="s">
        <v>351</v>
      </c>
      <c r="C10" s="78" t="s">
        <v>116</v>
      </c>
      <c r="D10" s="5">
        <f>SUM(D11:D19)</f>
        <v>9974</v>
      </c>
      <c r="E10" s="5">
        <f>SUM(E11:E19)</f>
        <v>0</v>
      </c>
      <c r="F10" s="5">
        <f>SUM(F11:F19)</f>
        <v>1426.3</v>
      </c>
      <c r="G10" s="5" t="e">
        <f>SUM(G11:G19)</f>
        <v>#REF!</v>
      </c>
      <c r="H10" s="5">
        <f aca="true" t="shared" si="0" ref="H10:H34">F10-D10</f>
        <v>-8547.7</v>
      </c>
      <c r="I10" s="6">
        <f aca="true" t="shared" si="1" ref="I10:I26">F10/D10*100</f>
        <v>14.300180469219972</v>
      </c>
      <c r="J10" s="2"/>
      <c r="L10" s="36"/>
    </row>
    <row r="11" spans="1:12" ht="15.75">
      <c r="A11" s="16" t="s">
        <v>350</v>
      </c>
      <c r="B11" s="47" t="s">
        <v>351</v>
      </c>
      <c r="C11" s="17" t="s">
        <v>130</v>
      </c>
      <c r="D11" s="6">
        <v>678.5</v>
      </c>
      <c r="E11" s="1"/>
      <c r="F11" s="4">
        <v>97</v>
      </c>
      <c r="G11" s="5">
        <f>F11-L10</f>
        <v>97</v>
      </c>
      <c r="H11" s="4">
        <f t="shared" si="0"/>
        <v>-581.5</v>
      </c>
      <c r="I11" s="1">
        <f t="shared" si="1"/>
        <v>14.296241709653648</v>
      </c>
      <c r="J11" s="2"/>
      <c r="L11" s="36"/>
    </row>
    <row r="12" spans="1:12" ht="31.5">
      <c r="A12" s="16" t="s">
        <v>350</v>
      </c>
      <c r="B12" s="47" t="s">
        <v>351</v>
      </c>
      <c r="C12" s="17" t="s">
        <v>157</v>
      </c>
      <c r="D12" s="6">
        <v>4313.7</v>
      </c>
      <c r="E12" s="1"/>
      <c r="F12" s="4">
        <v>656.4</v>
      </c>
      <c r="G12" s="5">
        <f>F12-L11</f>
        <v>656.4</v>
      </c>
      <c r="H12" s="4">
        <f t="shared" si="0"/>
        <v>-3657.2999999999997</v>
      </c>
      <c r="I12" s="1">
        <f t="shared" si="1"/>
        <v>15.216635371027193</v>
      </c>
      <c r="J12" s="2"/>
      <c r="L12" s="36"/>
    </row>
    <row r="13" spans="1:12" ht="47.25">
      <c r="A13" s="16"/>
      <c r="B13" s="47" t="s">
        <v>351</v>
      </c>
      <c r="C13" s="17" t="s">
        <v>303</v>
      </c>
      <c r="D13" s="6">
        <v>5</v>
      </c>
      <c r="E13" s="1"/>
      <c r="F13" s="4">
        <v>0</v>
      </c>
      <c r="G13" s="5"/>
      <c r="H13" s="4">
        <f t="shared" si="0"/>
        <v>-5</v>
      </c>
      <c r="I13" s="1">
        <f t="shared" si="1"/>
        <v>0</v>
      </c>
      <c r="J13" s="2"/>
      <c r="L13" s="36"/>
    </row>
    <row r="14" spans="1:12" ht="31.5">
      <c r="A14" s="16" t="s">
        <v>350</v>
      </c>
      <c r="B14" s="47" t="s">
        <v>351</v>
      </c>
      <c r="C14" s="17" t="s">
        <v>158</v>
      </c>
      <c r="D14" s="6">
        <v>1012</v>
      </c>
      <c r="E14" s="1"/>
      <c r="F14" s="4">
        <v>147.4</v>
      </c>
      <c r="G14" s="5">
        <f>F14-L12</f>
        <v>147.4</v>
      </c>
      <c r="H14" s="4">
        <f t="shared" si="0"/>
        <v>-864.6</v>
      </c>
      <c r="I14" s="1">
        <f t="shared" si="1"/>
        <v>14.565217391304348</v>
      </c>
      <c r="J14" s="2"/>
      <c r="L14" s="36"/>
    </row>
    <row r="15" spans="1:12" ht="31.5">
      <c r="A15" s="16" t="s">
        <v>350</v>
      </c>
      <c r="B15" s="47" t="s">
        <v>351</v>
      </c>
      <c r="C15" s="7" t="s">
        <v>159</v>
      </c>
      <c r="D15" s="6">
        <v>1681.6</v>
      </c>
      <c r="E15" s="1"/>
      <c r="F15" s="4">
        <v>216.3</v>
      </c>
      <c r="G15" s="5">
        <f>F15-L14</f>
        <v>216.3</v>
      </c>
      <c r="H15" s="4">
        <f t="shared" si="0"/>
        <v>-1465.3</v>
      </c>
      <c r="I15" s="1">
        <f t="shared" si="1"/>
        <v>12.862749762131303</v>
      </c>
      <c r="J15" s="2"/>
      <c r="L15" s="36"/>
    </row>
    <row r="16" spans="1:12" ht="47.25">
      <c r="A16" s="16" t="s">
        <v>350</v>
      </c>
      <c r="B16" s="47" t="s">
        <v>351</v>
      </c>
      <c r="C16" s="7" t="s">
        <v>160</v>
      </c>
      <c r="D16" s="6">
        <v>773.9</v>
      </c>
      <c r="E16" s="1"/>
      <c r="F16" s="4">
        <v>110.7</v>
      </c>
      <c r="G16" s="5">
        <f>F16-L15</f>
        <v>110.7</v>
      </c>
      <c r="H16" s="4">
        <f t="shared" si="0"/>
        <v>-663.1999999999999</v>
      </c>
      <c r="I16" s="1">
        <f t="shared" si="1"/>
        <v>14.304173665848301</v>
      </c>
      <c r="J16" s="2"/>
      <c r="L16" s="36"/>
    </row>
    <row r="17" spans="1:12" ht="31.5">
      <c r="A17" s="16" t="s">
        <v>350</v>
      </c>
      <c r="B17" s="47" t="s">
        <v>351</v>
      </c>
      <c r="C17" s="7" t="s">
        <v>161</v>
      </c>
      <c r="D17" s="6">
        <v>739.4</v>
      </c>
      <c r="E17" s="1"/>
      <c r="F17" s="4">
        <v>91.2</v>
      </c>
      <c r="G17" s="5">
        <f>F17-L16</f>
        <v>91.2</v>
      </c>
      <c r="H17" s="4">
        <f t="shared" si="0"/>
        <v>-648.1999999999999</v>
      </c>
      <c r="I17" s="1">
        <f t="shared" si="1"/>
        <v>12.334325128482554</v>
      </c>
      <c r="J17" s="2"/>
      <c r="L17" s="36"/>
    </row>
    <row r="18" spans="1:12" ht="31.5">
      <c r="A18" s="16" t="s">
        <v>350</v>
      </c>
      <c r="B18" s="47" t="s">
        <v>351</v>
      </c>
      <c r="C18" s="17" t="s">
        <v>162</v>
      </c>
      <c r="D18" s="6">
        <v>395.7</v>
      </c>
      <c r="E18" s="1"/>
      <c r="F18" s="4">
        <v>59.1</v>
      </c>
      <c r="G18" s="5" t="e">
        <f>F18-#REF!</f>
        <v>#REF!</v>
      </c>
      <c r="H18" s="4">
        <f t="shared" si="0"/>
        <v>-336.59999999999997</v>
      </c>
      <c r="I18" s="1">
        <f t="shared" si="1"/>
        <v>14.935557240333585</v>
      </c>
      <c r="J18" s="2"/>
      <c r="L18" s="36"/>
    </row>
    <row r="19" spans="1:12" ht="31.5">
      <c r="A19" s="16" t="s">
        <v>350</v>
      </c>
      <c r="B19" s="47" t="s">
        <v>351</v>
      </c>
      <c r="C19" s="17" t="s">
        <v>163</v>
      </c>
      <c r="D19" s="6">
        <v>374.2</v>
      </c>
      <c r="E19" s="1"/>
      <c r="F19" s="4">
        <v>48.2</v>
      </c>
      <c r="G19" s="5">
        <f>F19-L18</f>
        <v>48.2</v>
      </c>
      <c r="H19" s="4">
        <f t="shared" si="0"/>
        <v>-326</v>
      </c>
      <c r="I19" s="1">
        <f t="shared" si="1"/>
        <v>12.880812399786212</v>
      </c>
      <c r="J19" s="2"/>
      <c r="L19" s="2"/>
    </row>
    <row r="20" spans="1:12" ht="63">
      <c r="A20" s="16"/>
      <c r="B20" s="71" t="s">
        <v>8</v>
      </c>
      <c r="C20" s="54" t="s">
        <v>164</v>
      </c>
      <c r="D20" s="45">
        <v>5</v>
      </c>
      <c r="E20" s="45"/>
      <c r="F20" s="5">
        <v>0</v>
      </c>
      <c r="G20" s="5"/>
      <c r="H20" s="5">
        <f t="shared" si="0"/>
        <v>-5</v>
      </c>
      <c r="I20" s="6">
        <f t="shared" si="1"/>
        <v>0</v>
      </c>
      <c r="J20" s="2"/>
      <c r="L20" s="2"/>
    </row>
    <row r="21" spans="1:12" ht="15.75">
      <c r="A21" s="16" t="s">
        <v>352</v>
      </c>
      <c r="B21" s="63" t="s">
        <v>353</v>
      </c>
      <c r="C21" s="73" t="s">
        <v>117</v>
      </c>
      <c r="D21" s="6">
        <f>SUM(D22:D28)</f>
        <v>56574.3</v>
      </c>
      <c r="E21" s="6">
        <f>SUM(E22:E28)</f>
        <v>0</v>
      </c>
      <c r="F21" s="6">
        <f>SUM(F22:F28)</f>
        <v>9281</v>
      </c>
      <c r="G21" s="6">
        <f>SUM(G22:G28)</f>
        <v>9281</v>
      </c>
      <c r="H21" s="5">
        <f t="shared" si="0"/>
        <v>-47293.3</v>
      </c>
      <c r="I21" s="6">
        <f t="shared" si="1"/>
        <v>16.40497540402621</v>
      </c>
      <c r="J21" s="2"/>
      <c r="L21" s="36"/>
    </row>
    <row r="22" spans="1:12" ht="15.75">
      <c r="A22" s="16" t="s">
        <v>412</v>
      </c>
      <c r="B22" s="63" t="s">
        <v>411</v>
      </c>
      <c r="C22" s="73" t="s">
        <v>448</v>
      </c>
      <c r="D22" s="6">
        <v>20891</v>
      </c>
      <c r="E22" s="6"/>
      <c r="F22" s="5">
        <v>3457.8</v>
      </c>
      <c r="G22" s="5">
        <f>F22-L21</f>
        <v>3457.8</v>
      </c>
      <c r="H22" s="5">
        <f t="shared" si="0"/>
        <v>-17433.2</v>
      </c>
      <c r="I22" s="6">
        <f t="shared" si="1"/>
        <v>16.551625101718447</v>
      </c>
      <c r="J22" s="2"/>
      <c r="L22" s="36"/>
    </row>
    <row r="23" spans="1:12" ht="31.5">
      <c r="A23" s="16"/>
      <c r="B23" s="63" t="s">
        <v>411</v>
      </c>
      <c r="C23" s="73" t="s">
        <v>307</v>
      </c>
      <c r="D23" s="6">
        <v>536.6</v>
      </c>
      <c r="E23" s="6"/>
      <c r="F23" s="5">
        <v>0</v>
      </c>
      <c r="G23" s="5"/>
      <c r="H23" s="5">
        <f t="shared" si="0"/>
        <v>-536.6</v>
      </c>
      <c r="I23" s="6">
        <f t="shared" si="1"/>
        <v>0</v>
      </c>
      <c r="J23" s="2"/>
      <c r="L23" s="36"/>
    </row>
    <row r="24" spans="1:12" ht="15.75">
      <c r="A24" s="16" t="s">
        <v>414</v>
      </c>
      <c r="B24" s="63" t="s">
        <v>413</v>
      </c>
      <c r="C24" s="73" t="s">
        <v>449</v>
      </c>
      <c r="D24" s="6">
        <v>28479.1</v>
      </c>
      <c r="E24" s="6"/>
      <c r="F24" s="5">
        <v>4714.2</v>
      </c>
      <c r="G24" s="5">
        <f>F24-L22</f>
        <v>4714.2</v>
      </c>
      <c r="H24" s="5">
        <f t="shared" si="0"/>
        <v>-23764.899999999998</v>
      </c>
      <c r="I24" s="6">
        <f t="shared" si="1"/>
        <v>16.55319163878072</v>
      </c>
      <c r="J24" s="2"/>
      <c r="L24" s="36"/>
    </row>
    <row r="25" spans="1:12" ht="31.5">
      <c r="A25" s="16" t="s">
        <v>412</v>
      </c>
      <c r="B25" s="63" t="s">
        <v>514</v>
      </c>
      <c r="C25" s="73" t="s">
        <v>166</v>
      </c>
      <c r="D25" s="6">
        <v>309.8</v>
      </c>
      <c r="E25" s="6"/>
      <c r="F25" s="5">
        <v>77.1</v>
      </c>
      <c r="G25" s="5">
        <f>F25-L24</f>
        <v>77.1</v>
      </c>
      <c r="H25" s="5">
        <f t="shared" si="0"/>
        <v>-232.70000000000002</v>
      </c>
      <c r="I25" s="6">
        <f t="shared" si="1"/>
        <v>24.887023886378305</v>
      </c>
      <c r="J25" s="2"/>
      <c r="L25" s="36"/>
    </row>
    <row r="26" spans="1:12" ht="21.75" customHeight="1">
      <c r="A26" s="16" t="s">
        <v>416</v>
      </c>
      <c r="B26" s="63" t="s">
        <v>415</v>
      </c>
      <c r="C26" s="73" t="s">
        <v>450</v>
      </c>
      <c r="D26" s="6">
        <v>2931.5</v>
      </c>
      <c r="E26" s="6"/>
      <c r="F26" s="5">
        <v>490</v>
      </c>
      <c r="G26" s="5">
        <f>F26-L25</f>
        <v>490</v>
      </c>
      <c r="H26" s="5">
        <f t="shared" si="0"/>
        <v>-2441.5</v>
      </c>
      <c r="I26" s="6">
        <f t="shared" si="1"/>
        <v>16.714992324748422</v>
      </c>
      <c r="J26" s="2"/>
      <c r="L26" s="36"/>
    </row>
    <row r="27" spans="1:12" ht="19.5" customHeight="1" hidden="1">
      <c r="A27" s="16" t="s">
        <v>416</v>
      </c>
      <c r="B27" s="63" t="s">
        <v>415</v>
      </c>
      <c r="C27" s="73" t="s">
        <v>443</v>
      </c>
      <c r="D27" s="6"/>
      <c r="E27" s="6"/>
      <c r="F27" s="5"/>
      <c r="G27" s="5">
        <f>F27-L26</f>
        <v>0</v>
      </c>
      <c r="H27" s="5">
        <f t="shared" si="0"/>
        <v>0</v>
      </c>
      <c r="I27" s="6"/>
      <c r="J27" s="2"/>
      <c r="L27" s="36"/>
    </row>
    <row r="28" spans="1:12" ht="15.75">
      <c r="A28" s="16" t="s">
        <v>417</v>
      </c>
      <c r="B28" s="63" t="s">
        <v>418</v>
      </c>
      <c r="C28" s="73" t="s">
        <v>118</v>
      </c>
      <c r="D28" s="5">
        <f>SUM(D29:D34)</f>
        <v>3426.3</v>
      </c>
      <c r="E28" s="5">
        <f>SUM(E30:E34)</f>
        <v>0</v>
      </c>
      <c r="F28" s="5">
        <f>SUM(F29:F34)</f>
        <v>541.9</v>
      </c>
      <c r="G28" s="5">
        <f>SUM(G29:G35)</f>
        <v>541.9</v>
      </c>
      <c r="H28" s="5">
        <f t="shared" si="0"/>
        <v>-2884.4</v>
      </c>
      <c r="I28" s="6">
        <f aca="true" t="shared" si="2" ref="I28:I34">F28/D28*100</f>
        <v>15.815894696903362</v>
      </c>
      <c r="J28" s="2"/>
      <c r="L28" s="36"/>
    </row>
    <row r="29" spans="1:12" ht="24" customHeight="1">
      <c r="A29" s="16" t="s">
        <v>417</v>
      </c>
      <c r="B29" s="47" t="s">
        <v>430</v>
      </c>
      <c r="C29" s="17" t="s">
        <v>455</v>
      </c>
      <c r="D29" s="1">
        <v>673.7</v>
      </c>
      <c r="E29" s="1"/>
      <c r="F29" s="4">
        <v>101.4</v>
      </c>
      <c r="G29" s="5">
        <f aca="true" t="shared" si="3" ref="G29:G35">F29-L28</f>
        <v>101.4</v>
      </c>
      <c r="H29" s="4">
        <f t="shared" si="0"/>
        <v>-572.3000000000001</v>
      </c>
      <c r="I29" s="1">
        <f t="shared" si="2"/>
        <v>15.051209737271781</v>
      </c>
      <c r="J29" s="2"/>
      <c r="L29" s="36"/>
    </row>
    <row r="30" spans="1:12" ht="15.75">
      <c r="A30" s="16" t="s">
        <v>417</v>
      </c>
      <c r="B30" s="47" t="s">
        <v>431</v>
      </c>
      <c r="C30" s="17" t="s">
        <v>456</v>
      </c>
      <c r="D30" s="1">
        <v>1042.1</v>
      </c>
      <c r="E30" s="1"/>
      <c r="F30" s="4">
        <v>167.6</v>
      </c>
      <c r="G30" s="5">
        <f t="shared" si="3"/>
        <v>167.6</v>
      </c>
      <c r="H30" s="4">
        <f t="shared" si="0"/>
        <v>-874.4999999999999</v>
      </c>
      <c r="I30" s="1">
        <f t="shared" si="2"/>
        <v>16.08290950964399</v>
      </c>
      <c r="J30" s="2"/>
      <c r="L30" s="36"/>
    </row>
    <row r="31" spans="1:12" ht="33" customHeight="1">
      <c r="A31" s="16" t="s">
        <v>417</v>
      </c>
      <c r="B31" s="47" t="s">
        <v>432</v>
      </c>
      <c r="C31" s="17" t="s">
        <v>457</v>
      </c>
      <c r="D31" s="1">
        <v>700.5</v>
      </c>
      <c r="E31" s="1"/>
      <c r="F31" s="4">
        <v>108.4</v>
      </c>
      <c r="G31" s="5">
        <f t="shared" si="3"/>
        <v>108.4</v>
      </c>
      <c r="H31" s="4">
        <f t="shared" si="0"/>
        <v>-592.1</v>
      </c>
      <c r="I31" s="1">
        <f t="shared" si="2"/>
        <v>15.474660956459674</v>
      </c>
      <c r="J31" s="2"/>
      <c r="L31" s="36"/>
    </row>
    <row r="32" spans="1:12" ht="18.75" customHeight="1">
      <c r="A32" s="16" t="s">
        <v>417</v>
      </c>
      <c r="B32" s="47" t="s">
        <v>427</v>
      </c>
      <c r="C32" s="17" t="s">
        <v>458</v>
      </c>
      <c r="D32" s="1">
        <v>960.1</v>
      </c>
      <c r="E32" s="1"/>
      <c r="F32" s="4">
        <v>157.4</v>
      </c>
      <c r="G32" s="5">
        <f t="shared" si="3"/>
        <v>157.4</v>
      </c>
      <c r="H32" s="4">
        <f t="shared" si="0"/>
        <v>-802.7</v>
      </c>
      <c r="I32" s="1">
        <f t="shared" si="2"/>
        <v>16.394125611915424</v>
      </c>
      <c r="J32" s="2"/>
      <c r="L32" s="36"/>
    </row>
    <row r="33" spans="1:12" ht="35.25" customHeight="1">
      <c r="A33" s="16" t="s">
        <v>417</v>
      </c>
      <c r="B33" s="47" t="s">
        <v>493</v>
      </c>
      <c r="C33" s="17" t="s">
        <v>167</v>
      </c>
      <c r="D33" s="1">
        <v>35.4</v>
      </c>
      <c r="E33" s="1"/>
      <c r="F33" s="4">
        <v>7.1</v>
      </c>
      <c r="G33" s="5">
        <f t="shared" si="3"/>
        <v>7.1</v>
      </c>
      <c r="H33" s="4">
        <f t="shared" si="0"/>
        <v>-28.299999999999997</v>
      </c>
      <c r="I33" s="1">
        <f t="shared" si="2"/>
        <v>20.056497175141246</v>
      </c>
      <c r="J33" s="2"/>
      <c r="L33" s="36"/>
    </row>
    <row r="34" spans="1:12" ht="30" customHeight="1">
      <c r="A34" s="18" t="s">
        <v>417</v>
      </c>
      <c r="B34" s="48" t="s">
        <v>481</v>
      </c>
      <c r="C34" s="7" t="s">
        <v>482</v>
      </c>
      <c r="D34" s="1">
        <v>14.5</v>
      </c>
      <c r="E34" s="1"/>
      <c r="F34" s="4">
        <v>0</v>
      </c>
      <c r="G34" s="5">
        <f t="shared" si="3"/>
        <v>0</v>
      </c>
      <c r="H34" s="4">
        <f t="shared" si="0"/>
        <v>-14.5</v>
      </c>
      <c r="I34" s="1">
        <f t="shared" si="2"/>
        <v>0</v>
      </c>
      <c r="J34" s="2"/>
      <c r="L34" s="36"/>
    </row>
    <row r="35" spans="1:12" ht="15.75" customHeight="1" hidden="1">
      <c r="A35" s="18" t="s">
        <v>417</v>
      </c>
      <c r="B35" s="48" t="s">
        <v>489</v>
      </c>
      <c r="C35" s="17" t="s">
        <v>517</v>
      </c>
      <c r="D35" s="1"/>
      <c r="E35" s="1">
        <v>402.9</v>
      </c>
      <c r="F35" s="4"/>
      <c r="G35" s="5">
        <f t="shared" si="3"/>
        <v>0</v>
      </c>
      <c r="H35" s="4"/>
      <c r="I35" s="1"/>
      <c r="J35" s="2"/>
      <c r="K35" s="2"/>
      <c r="L35" s="2"/>
    </row>
    <row r="36" spans="1:12" ht="19.5" customHeight="1" hidden="1">
      <c r="A36" s="16" t="s">
        <v>459</v>
      </c>
      <c r="B36" s="47" t="s">
        <v>354</v>
      </c>
      <c r="C36" s="17" t="s">
        <v>460</v>
      </c>
      <c r="D36" s="1">
        <f>SUM(D37:D37)</f>
        <v>0</v>
      </c>
      <c r="E36" s="1">
        <f>SUM(E37:E37)</f>
        <v>0</v>
      </c>
      <c r="F36" s="1">
        <f>SUM(F37:F37)</f>
        <v>0</v>
      </c>
      <c r="G36" s="6">
        <f>SUM(G37:G37)</f>
        <v>0</v>
      </c>
      <c r="H36" s="4">
        <f aca="true" t="shared" si="4" ref="H36:H67">F36-D36</f>
        <v>0</v>
      </c>
      <c r="I36" s="1" t="e">
        <f aca="true" t="shared" si="5" ref="I36:I67">F36/D36*100</f>
        <v>#DIV/0!</v>
      </c>
      <c r="J36" s="2"/>
      <c r="L36" s="36"/>
    </row>
    <row r="37" spans="1:12" ht="33.75" customHeight="1" hidden="1">
      <c r="A37" s="16" t="s">
        <v>400</v>
      </c>
      <c r="B37" s="47" t="s">
        <v>401</v>
      </c>
      <c r="C37" s="7" t="s">
        <v>485</v>
      </c>
      <c r="D37" s="1"/>
      <c r="E37" s="1"/>
      <c r="F37" s="4"/>
      <c r="G37" s="5">
        <f>F37-L36</f>
        <v>0</v>
      </c>
      <c r="H37" s="4">
        <f t="shared" si="4"/>
        <v>0</v>
      </c>
      <c r="I37" s="1" t="e">
        <f t="shared" si="5"/>
        <v>#DIV/0!</v>
      </c>
      <c r="J37" s="2"/>
      <c r="L37" s="2"/>
    </row>
    <row r="38" spans="1:12" ht="33.75" customHeight="1">
      <c r="A38" s="16" t="s">
        <v>461</v>
      </c>
      <c r="B38" s="63" t="s">
        <v>355</v>
      </c>
      <c r="C38" s="54" t="s">
        <v>119</v>
      </c>
      <c r="D38" s="6">
        <f>D39+D52+D91+D93+D104+D110+D60+D92</f>
        <v>42720.30000000001</v>
      </c>
      <c r="E38" s="6">
        <f>E39+E52+E91+E93+E104+E110+E60+E92</f>
        <v>534.8</v>
      </c>
      <c r="F38" s="6">
        <f>F39+F52+F60+F91+F92+F93+F104+F110</f>
        <v>5469.60031</v>
      </c>
      <c r="G38" s="6" t="e">
        <f>G39+G52+G61+G62+#REF!+G83+G87+G90+G91+G93+G104+G111</f>
        <v>#REF!</v>
      </c>
      <c r="H38" s="5">
        <f t="shared" si="4"/>
        <v>-37250.69969000001</v>
      </c>
      <c r="I38" s="6">
        <f t="shared" si="5"/>
        <v>12.803281601486876</v>
      </c>
      <c r="J38" s="2"/>
      <c r="L38" s="2"/>
    </row>
    <row r="39" spans="1:12" ht="31.5">
      <c r="A39" s="16"/>
      <c r="B39" s="77" t="s">
        <v>499</v>
      </c>
      <c r="C39" s="73" t="s">
        <v>120</v>
      </c>
      <c r="D39" s="6">
        <f>SUM(D40:D51)</f>
        <v>3656.7999999999997</v>
      </c>
      <c r="E39" s="6">
        <f>SUM(E40:E51)</f>
        <v>0</v>
      </c>
      <c r="F39" s="6">
        <f>SUM(F40:F51)</f>
        <v>33.300309999999996</v>
      </c>
      <c r="G39" s="6">
        <f>SUM(G40:G50)</f>
        <v>31.400309999999998</v>
      </c>
      <c r="H39" s="5">
        <f t="shared" si="4"/>
        <v>-3623.4996899999996</v>
      </c>
      <c r="I39" s="6">
        <f t="shared" si="5"/>
        <v>0.9106407241303871</v>
      </c>
      <c r="J39" s="2"/>
      <c r="L39" s="36"/>
    </row>
    <row r="40" spans="1:12" ht="78.75">
      <c r="A40" s="16" t="s">
        <v>356</v>
      </c>
      <c r="B40" s="63" t="s">
        <v>357</v>
      </c>
      <c r="C40" s="81" t="s">
        <v>291</v>
      </c>
      <c r="D40" s="6">
        <v>1504.1</v>
      </c>
      <c r="E40" s="6"/>
      <c r="F40" s="5">
        <v>0.8</v>
      </c>
      <c r="G40" s="5">
        <f aca="true" t="shared" si="6" ref="G40:G50">F40-L39</f>
        <v>0.8</v>
      </c>
      <c r="H40" s="5">
        <f t="shared" si="4"/>
        <v>-1503.3</v>
      </c>
      <c r="I40" s="6">
        <f t="shared" si="5"/>
        <v>0.053187952928661665</v>
      </c>
      <c r="J40" s="2"/>
      <c r="L40" s="36"/>
    </row>
    <row r="41" spans="1:12" ht="78.75">
      <c r="A41" s="16" t="s">
        <v>356</v>
      </c>
      <c r="B41" s="63" t="s">
        <v>403</v>
      </c>
      <c r="C41" s="80" t="s">
        <v>291</v>
      </c>
      <c r="D41" s="6">
        <v>2.5</v>
      </c>
      <c r="E41" s="6"/>
      <c r="F41" s="5">
        <v>0</v>
      </c>
      <c r="G41" s="5">
        <f t="shared" si="6"/>
        <v>0</v>
      </c>
      <c r="H41" s="5">
        <f t="shared" si="4"/>
        <v>-2.5</v>
      </c>
      <c r="I41" s="6">
        <f t="shared" si="5"/>
        <v>0</v>
      </c>
      <c r="J41" s="2"/>
      <c r="L41" s="36"/>
    </row>
    <row r="42" spans="1:12" ht="78.75">
      <c r="A42" s="16" t="s">
        <v>356</v>
      </c>
      <c r="B42" s="63" t="s">
        <v>404</v>
      </c>
      <c r="C42" s="80" t="s">
        <v>292</v>
      </c>
      <c r="D42" s="6">
        <v>16</v>
      </c>
      <c r="E42" s="6"/>
      <c r="F42" s="5">
        <v>0</v>
      </c>
      <c r="G42" s="5">
        <f t="shared" si="6"/>
        <v>0</v>
      </c>
      <c r="H42" s="5">
        <f t="shared" si="4"/>
        <v>-16</v>
      </c>
      <c r="I42" s="6">
        <f t="shared" si="5"/>
        <v>0</v>
      </c>
      <c r="J42" s="2"/>
      <c r="L42" s="36"/>
    </row>
    <row r="43" spans="1:12" ht="78.75">
      <c r="A43" s="16" t="s">
        <v>356</v>
      </c>
      <c r="B43" s="63" t="s">
        <v>405</v>
      </c>
      <c r="C43" s="82" t="s">
        <v>293</v>
      </c>
      <c r="D43" s="6">
        <v>500</v>
      </c>
      <c r="E43" s="6"/>
      <c r="F43" s="5">
        <v>1</v>
      </c>
      <c r="G43" s="5">
        <f t="shared" si="6"/>
        <v>1</v>
      </c>
      <c r="H43" s="5">
        <f t="shared" si="4"/>
        <v>-499</v>
      </c>
      <c r="I43" s="6">
        <f t="shared" si="5"/>
        <v>0.2</v>
      </c>
      <c r="J43" s="2"/>
      <c r="L43" s="36"/>
    </row>
    <row r="44" spans="1:12" ht="67.5" customHeight="1" hidden="1">
      <c r="A44" s="16" t="s">
        <v>356</v>
      </c>
      <c r="B44" s="63" t="s">
        <v>488</v>
      </c>
      <c r="C44" s="79" t="s">
        <v>31</v>
      </c>
      <c r="D44" s="6"/>
      <c r="E44" s="6"/>
      <c r="F44" s="5"/>
      <c r="G44" s="5">
        <f t="shared" si="6"/>
        <v>0</v>
      </c>
      <c r="H44" s="5">
        <f t="shared" si="4"/>
        <v>0</v>
      </c>
      <c r="I44" s="6" t="e">
        <f t="shared" si="5"/>
        <v>#DIV/0!</v>
      </c>
      <c r="J44" s="2"/>
      <c r="L44" s="36"/>
    </row>
    <row r="45" spans="1:12" ht="0.75" customHeight="1" hidden="1">
      <c r="A45" s="16" t="s">
        <v>356</v>
      </c>
      <c r="B45" s="63" t="s">
        <v>442</v>
      </c>
      <c r="C45" s="62" t="s">
        <v>26</v>
      </c>
      <c r="D45" s="6"/>
      <c r="E45" s="6"/>
      <c r="F45" s="5"/>
      <c r="G45" s="5">
        <f t="shared" si="6"/>
        <v>0</v>
      </c>
      <c r="H45" s="5">
        <f t="shared" si="4"/>
        <v>0</v>
      </c>
      <c r="I45" s="6" t="e">
        <f t="shared" si="5"/>
        <v>#DIV/0!</v>
      </c>
      <c r="J45" s="2"/>
      <c r="L45" s="36"/>
    </row>
    <row r="46" spans="1:12" ht="77.25" customHeight="1">
      <c r="A46" s="16" t="s">
        <v>381</v>
      </c>
      <c r="B46" s="63" t="s">
        <v>423</v>
      </c>
      <c r="C46" s="81" t="s">
        <v>173</v>
      </c>
      <c r="D46" s="6">
        <v>1000</v>
      </c>
      <c r="E46" s="6"/>
      <c r="F46" s="5">
        <v>0.6</v>
      </c>
      <c r="G46" s="5">
        <f t="shared" si="6"/>
        <v>0.6</v>
      </c>
      <c r="H46" s="5">
        <f t="shared" si="4"/>
        <v>-999.4</v>
      </c>
      <c r="I46" s="6">
        <f t="shared" si="5"/>
        <v>0.06</v>
      </c>
      <c r="J46" s="2"/>
      <c r="L46" s="36"/>
    </row>
    <row r="47" spans="1:12" ht="78.75">
      <c r="A47" s="16" t="s">
        <v>381</v>
      </c>
      <c r="B47" s="63" t="s">
        <v>492</v>
      </c>
      <c r="C47" s="80" t="s">
        <v>174</v>
      </c>
      <c r="D47" s="6">
        <v>0.5</v>
      </c>
      <c r="E47" s="6"/>
      <c r="F47" s="5">
        <v>0</v>
      </c>
      <c r="G47" s="5">
        <f t="shared" si="6"/>
        <v>0</v>
      </c>
      <c r="H47" s="5">
        <f t="shared" si="4"/>
        <v>-0.5</v>
      </c>
      <c r="I47" s="6">
        <f t="shared" si="5"/>
        <v>0</v>
      </c>
      <c r="J47" s="2"/>
      <c r="L47" s="36"/>
    </row>
    <row r="48" spans="1:12" ht="67.5" customHeight="1">
      <c r="A48" s="16" t="s">
        <v>381</v>
      </c>
      <c r="B48" s="63" t="s">
        <v>424</v>
      </c>
      <c r="C48" s="80" t="s">
        <v>175</v>
      </c>
      <c r="D48" s="6">
        <v>30</v>
      </c>
      <c r="E48" s="6"/>
      <c r="F48" s="5">
        <v>3.3</v>
      </c>
      <c r="G48" s="5">
        <f t="shared" si="6"/>
        <v>3.3</v>
      </c>
      <c r="H48" s="5">
        <f t="shared" si="4"/>
        <v>-26.7</v>
      </c>
      <c r="I48" s="6">
        <f t="shared" si="5"/>
        <v>11</v>
      </c>
      <c r="J48" s="2"/>
      <c r="L48" s="36"/>
    </row>
    <row r="49" spans="1:12" ht="48.75" customHeight="1">
      <c r="A49" s="16" t="s">
        <v>381</v>
      </c>
      <c r="B49" s="63" t="s">
        <v>498</v>
      </c>
      <c r="C49" s="80" t="s">
        <v>176</v>
      </c>
      <c r="D49" s="6">
        <v>166.7</v>
      </c>
      <c r="E49" s="6"/>
      <c r="F49" s="5">
        <v>25.7</v>
      </c>
      <c r="G49" s="5">
        <f t="shared" si="6"/>
        <v>25.7</v>
      </c>
      <c r="H49" s="5">
        <f t="shared" si="4"/>
        <v>-141</v>
      </c>
      <c r="I49" s="6">
        <f t="shared" si="5"/>
        <v>15.416916616676666</v>
      </c>
      <c r="J49" s="2"/>
      <c r="L49" s="36"/>
    </row>
    <row r="50" spans="1:12" ht="31.5">
      <c r="A50" s="16" t="s">
        <v>381</v>
      </c>
      <c r="B50" s="63" t="s">
        <v>516</v>
      </c>
      <c r="C50" s="80" t="s">
        <v>177</v>
      </c>
      <c r="D50" s="6">
        <v>217</v>
      </c>
      <c r="E50" s="6"/>
      <c r="F50" s="5">
        <v>0.00031</v>
      </c>
      <c r="G50" s="5">
        <f t="shared" si="6"/>
        <v>0.00031</v>
      </c>
      <c r="H50" s="5">
        <f t="shared" si="4"/>
        <v>-216.99969</v>
      </c>
      <c r="I50" s="6">
        <f t="shared" si="5"/>
        <v>0.00014285714285714287</v>
      </c>
      <c r="J50" s="2"/>
      <c r="K50" s="2"/>
      <c r="L50" s="2"/>
    </row>
    <row r="51" spans="1:12" ht="18.75" customHeight="1">
      <c r="A51" s="16" t="s">
        <v>381</v>
      </c>
      <c r="B51" s="63" t="s">
        <v>34</v>
      </c>
      <c r="C51" s="81" t="s">
        <v>190</v>
      </c>
      <c r="D51" s="6">
        <v>220</v>
      </c>
      <c r="E51" s="6"/>
      <c r="F51" s="5">
        <v>1.9</v>
      </c>
      <c r="G51" s="5"/>
      <c r="H51" s="5">
        <f t="shared" si="4"/>
        <v>-218.1</v>
      </c>
      <c r="I51" s="6">
        <f t="shared" si="5"/>
        <v>0.8636363636363636</v>
      </c>
      <c r="J51" s="2"/>
      <c r="K51" s="2"/>
      <c r="L51" s="2"/>
    </row>
    <row r="52" spans="1:12" ht="31.5">
      <c r="A52" s="16"/>
      <c r="B52" s="77" t="s">
        <v>500</v>
      </c>
      <c r="C52" s="62" t="s">
        <v>121</v>
      </c>
      <c r="D52" s="6">
        <f>SUM(D53:D59)</f>
        <v>29731.500000000004</v>
      </c>
      <c r="E52" s="6">
        <f>SUM(E53:E59)</f>
        <v>0</v>
      </c>
      <c r="F52" s="6">
        <f>SUM(F53:F59)</f>
        <v>4124.2</v>
      </c>
      <c r="G52" s="6">
        <f>SUM(G53:G57)</f>
        <v>4032.1</v>
      </c>
      <c r="H52" s="5">
        <f t="shared" si="4"/>
        <v>-25607.300000000003</v>
      </c>
      <c r="I52" s="6">
        <f t="shared" si="5"/>
        <v>13.871483107142254</v>
      </c>
      <c r="J52" s="2"/>
      <c r="L52" s="37"/>
    </row>
    <row r="53" spans="1:12" ht="19.5" customHeight="1">
      <c r="A53" s="16" t="s">
        <v>359</v>
      </c>
      <c r="B53" s="63" t="s">
        <v>406</v>
      </c>
      <c r="C53" s="54" t="s">
        <v>191</v>
      </c>
      <c r="D53" s="6">
        <v>300.7</v>
      </c>
      <c r="E53" s="6"/>
      <c r="F53" s="5">
        <v>45.2</v>
      </c>
      <c r="G53" s="5">
        <f aca="true" t="shared" si="7" ref="G53:G58">F53-L52</f>
        <v>45.2</v>
      </c>
      <c r="H53" s="5">
        <f t="shared" si="4"/>
        <v>-255.5</v>
      </c>
      <c r="I53" s="6">
        <f t="shared" si="5"/>
        <v>15.031592949783839</v>
      </c>
      <c r="J53" s="2"/>
      <c r="L53" s="36"/>
    </row>
    <row r="54" spans="1:12" ht="19.5" customHeight="1">
      <c r="A54" s="16" t="s">
        <v>359</v>
      </c>
      <c r="B54" s="63" t="s">
        <v>407</v>
      </c>
      <c r="C54" s="54" t="s">
        <v>192</v>
      </c>
      <c r="D54" s="6">
        <v>4300.8</v>
      </c>
      <c r="E54" s="6"/>
      <c r="F54" s="5">
        <v>686.8</v>
      </c>
      <c r="G54" s="5">
        <f t="shared" si="7"/>
        <v>686.8</v>
      </c>
      <c r="H54" s="5">
        <f t="shared" si="4"/>
        <v>-3614</v>
      </c>
      <c r="I54" s="6">
        <f t="shared" si="5"/>
        <v>15.969122023809524</v>
      </c>
      <c r="J54" s="2"/>
      <c r="L54" s="36"/>
    </row>
    <row r="55" spans="1:12" ht="18.75" customHeight="1">
      <c r="A55" s="16" t="s">
        <v>359</v>
      </c>
      <c r="B55" s="63" t="s">
        <v>408</v>
      </c>
      <c r="C55" s="54" t="s">
        <v>193</v>
      </c>
      <c r="D55" s="6">
        <v>19697.4</v>
      </c>
      <c r="E55" s="6"/>
      <c r="F55" s="5">
        <v>2555.2</v>
      </c>
      <c r="G55" s="5">
        <f t="shared" si="7"/>
        <v>2555.2</v>
      </c>
      <c r="H55" s="5">
        <f t="shared" si="4"/>
        <v>-17142.2</v>
      </c>
      <c r="I55" s="6">
        <f t="shared" si="5"/>
        <v>12.972270451937817</v>
      </c>
      <c r="J55" s="2"/>
      <c r="L55" s="36"/>
    </row>
    <row r="56" spans="1:12" ht="31.5">
      <c r="A56" s="16" t="s">
        <v>359</v>
      </c>
      <c r="B56" s="63" t="s">
        <v>409</v>
      </c>
      <c r="C56" s="54" t="s">
        <v>194</v>
      </c>
      <c r="D56" s="6">
        <v>2050.5</v>
      </c>
      <c r="E56" s="6"/>
      <c r="F56" s="5">
        <v>308.8</v>
      </c>
      <c r="G56" s="5">
        <f t="shared" si="7"/>
        <v>308.8</v>
      </c>
      <c r="H56" s="5">
        <f t="shared" si="4"/>
        <v>-1741.7</v>
      </c>
      <c r="I56" s="6">
        <f t="shared" si="5"/>
        <v>15.059741526456962</v>
      </c>
      <c r="J56" s="2"/>
      <c r="L56" s="36"/>
    </row>
    <row r="57" spans="1:12" ht="18.75" customHeight="1">
      <c r="A57" s="16" t="s">
        <v>359</v>
      </c>
      <c r="B57" s="63" t="s">
        <v>410</v>
      </c>
      <c r="C57" s="54" t="s">
        <v>195</v>
      </c>
      <c r="D57" s="6">
        <v>2700.7</v>
      </c>
      <c r="E57" s="6"/>
      <c r="F57" s="5">
        <v>436.1</v>
      </c>
      <c r="G57" s="5">
        <f t="shared" si="7"/>
        <v>436.1</v>
      </c>
      <c r="H57" s="5">
        <f t="shared" si="4"/>
        <v>-2264.6</v>
      </c>
      <c r="I57" s="6">
        <f t="shared" si="5"/>
        <v>16.14766542007628</v>
      </c>
      <c r="J57" s="2"/>
      <c r="L57" s="36"/>
    </row>
    <row r="58" spans="1:12" ht="20.25" customHeight="1">
      <c r="A58" s="16" t="s">
        <v>359</v>
      </c>
      <c r="B58" s="63" t="s">
        <v>495</v>
      </c>
      <c r="C58" s="54" t="s">
        <v>196</v>
      </c>
      <c r="D58" s="6">
        <v>621.2</v>
      </c>
      <c r="E58" s="6"/>
      <c r="F58" s="5">
        <v>85.8</v>
      </c>
      <c r="G58" s="5">
        <f t="shared" si="7"/>
        <v>85.8</v>
      </c>
      <c r="H58" s="5">
        <f t="shared" si="4"/>
        <v>-535.4000000000001</v>
      </c>
      <c r="I58" s="6">
        <f t="shared" si="5"/>
        <v>13.811976819059883</v>
      </c>
      <c r="J58" s="2"/>
      <c r="L58" s="36"/>
    </row>
    <row r="59" spans="1:12" ht="17.25" customHeight="1">
      <c r="A59" s="16" t="s">
        <v>359</v>
      </c>
      <c r="B59" s="63" t="s">
        <v>33</v>
      </c>
      <c r="C59" s="54" t="s">
        <v>197</v>
      </c>
      <c r="D59" s="6">
        <v>60.2</v>
      </c>
      <c r="E59" s="6"/>
      <c r="F59" s="5">
        <v>6.3</v>
      </c>
      <c r="G59" s="5"/>
      <c r="H59" s="5">
        <f t="shared" si="4"/>
        <v>-53.900000000000006</v>
      </c>
      <c r="I59" s="6">
        <f t="shared" si="5"/>
        <v>10.465116279069766</v>
      </c>
      <c r="J59" s="2"/>
      <c r="L59" s="36"/>
    </row>
    <row r="60" spans="1:12" ht="18" customHeight="1">
      <c r="A60" s="16"/>
      <c r="B60" s="63" t="s">
        <v>518</v>
      </c>
      <c r="C60" s="62" t="s">
        <v>122</v>
      </c>
      <c r="D60" s="6">
        <f>D61+D62+D64+D83+D87+D90+D66+D88+D89+D65+D81+D63+D82+D84+D85+D86</f>
        <v>3142.9999999999995</v>
      </c>
      <c r="E60" s="6">
        <f>E61+E62+E64+E83+E87+E90+E66+E88+E89+E65+E81+E63+E82+E84+E85+E86</f>
        <v>0</v>
      </c>
      <c r="F60" s="6">
        <f>F61+F62+F64+F83+F87+F90+F66+F88+F89+F65+F81+F63+F82+F84+F85+F86</f>
        <v>443.29999999999995</v>
      </c>
      <c r="G60" s="6">
        <f>G61+G62+G64+G83+G87+G90+G66+G88+G89+G65+G81</f>
        <v>406.59999999999997</v>
      </c>
      <c r="H60" s="5">
        <f t="shared" si="4"/>
        <v>-2699.7</v>
      </c>
      <c r="I60" s="6">
        <f t="shared" si="5"/>
        <v>14.104358892777602</v>
      </c>
      <c r="J60" s="2"/>
      <c r="L60" s="36"/>
    </row>
    <row r="61" spans="1:12" ht="30.75" customHeight="1">
      <c r="A61" s="16" t="s">
        <v>359</v>
      </c>
      <c r="B61" s="63" t="s">
        <v>360</v>
      </c>
      <c r="C61" s="54" t="s">
        <v>198</v>
      </c>
      <c r="D61" s="6">
        <v>1504.1</v>
      </c>
      <c r="E61" s="6"/>
      <c r="F61" s="5">
        <v>353.3</v>
      </c>
      <c r="G61" s="5">
        <f>F61-L60</f>
        <v>353.3</v>
      </c>
      <c r="H61" s="5">
        <f t="shared" si="4"/>
        <v>-1150.8</v>
      </c>
      <c r="I61" s="6">
        <f t="shared" si="5"/>
        <v>23.489129712120207</v>
      </c>
      <c r="J61" s="2"/>
      <c r="L61" s="36"/>
    </row>
    <row r="62" spans="1:12" ht="48" customHeight="1">
      <c r="A62" s="16" t="s">
        <v>358</v>
      </c>
      <c r="B62" s="63" t="s">
        <v>391</v>
      </c>
      <c r="C62" s="54" t="s">
        <v>199</v>
      </c>
      <c r="D62" s="6">
        <v>480</v>
      </c>
      <c r="E62" s="6"/>
      <c r="F62" s="5">
        <v>0.4</v>
      </c>
      <c r="G62" s="5">
        <f>F62-L61</f>
        <v>0.4</v>
      </c>
      <c r="H62" s="5">
        <f t="shared" si="4"/>
        <v>-479.6</v>
      </c>
      <c r="I62" s="6">
        <f t="shared" si="5"/>
        <v>0.08333333333333334</v>
      </c>
      <c r="J62" s="2"/>
      <c r="L62" s="2"/>
    </row>
    <row r="63" spans="1:12" ht="47.25">
      <c r="A63" s="16"/>
      <c r="B63" s="63" t="s">
        <v>60</v>
      </c>
      <c r="C63" s="54" t="s">
        <v>200</v>
      </c>
      <c r="D63" s="6">
        <v>0.2</v>
      </c>
      <c r="E63" s="6"/>
      <c r="F63" s="6">
        <v>0</v>
      </c>
      <c r="G63" s="5"/>
      <c r="H63" s="5">
        <f t="shared" si="4"/>
        <v>-0.2</v>
      </c>
      <c r="I63" s="6">
        <f t="shared" si="5"/>
        <v>0</v>
      </c>
      <c r="J63" s="2"/>
      <c r="L63" s="2"/>
    </row>
    <row r="64" spans="1:12" ht="34.5" customHeight="1">
      <c r="A64" s="16" t="s">
        <v>363</v>
      </c>
      <c r="B64" s="63" t="s">
        <v>364</v>
      </c>
      <c r="C64" s="73" t="s">
        <v>201</v>
      </c>
      <c r="D64" s="6">
        <v>686.9</v>
      </c>
      <c r="E64" s="6"/>
      <c r="F64" s="6">
        <v>40.5</v>
      </c>
      <c r="G64" s="5">
        <f>F64-L63</f>
        <v>40.5</v>
      </c>
      <c r="H64" s="5">
        <f t="shared" si="4"/>
        <v>-646.4</v>
      </c>
      <c r="I64" s="6">
        <f t="shared" si="5"/>
        <v>5.8960547386810305</v>
      </c>
      <c r="J64" s="2"/>
      <c r="L64" s="38"/>
    </row>
    <row r="65" spans="1:12" ht="31.5">
      <c r="A65" s="16" t="s">
        <v>363</v>
      </c>
      <c r="B65" s="63" t="s">
        <v>364</v>
      </c>
      <c r="C65" s="73" t="s">
        <v>202</v>
      </c>
      <c r="D65" s="6">
        <v>39.2</v>
      </c>
      <c r="E65" s="6"/>
      <c r="F65" s="6">
        <v>0</v>
      </c>
      <c r="G65" s="5"/>
      <c r="H65" s="5">
        <f t="shared" si="4"/>
        <v>-39.2</v>
      </c>
      <c r="I65" s="6">
        <f t="shared" si="5"/>
        <v>0</v>
      </c>
      <c r="J65" s="2"/>
      <c r="L65" s="38"/>
    </row>
    <row r="66" spans="1:12" ht="33" customHeight="1">
      <c r="A66" s="16" t="s">
        <v>363</v>
      </c>
      <c r="B66" s="63" t="s">
        <v>364</v>
      </c>
      <c r="C66" s="73" t="s">
        <v>203</v>
      </c>
      <c r="D66" s="6">
        <v>50</v>
      </c>
      <c r="E66" s="6"/>
      <c r="F66" s="5">
        <v>5.2</v>
      </c>
      <c r="G66" s="5">
        <f>F66-L64</f>
        <v>5.2</v>
      </c>
      <c r="H66" s="5">
        <f t="shared" si="4"/>
        <v>-44.8</v>
      </c>
      <c r="I66" s="6">
        <f t="shared" si="5"/>
        <v>10.4</v>
      </c>
      <c r="J66" s="2"/>
      <c r="L66" s="38"/>
    </row>
    <row r="67" spans="1:12" ht="20.25" customHeight="1" hidden="1">
      <c r="A67" s="16" t="s">
        <v>363</v>
      </c>
      <c r="B67" s="63" t="s">
        <v>364</v>
      </c>
      <c r="C67" s="73" t="s">
        <v>97</v>
      </c>
      <c r="D67" s="6"/>
      <c r="E67" s="6"/>
      <c r="F67" s="5"/>
      <c r="G67" s="5">
        <f aca="true" t="shared" si="8" ref="G67:G80">F67-L66</f>
        <v>0</v>
      </c>
      <c r="H67" s="5">
        <f t="shared" si="4"/>
        <v>0</v>
      </c>
      <c r="I67" s="6" t="e">
        <f t="shared" si="5"/>
        <v>#DIV/0!</v>
      </c>
      <c r="J67" s="2"/>
      <c r="L67" s="38"/>
    </row>
    <row r="68" spans="1:12" ht="21" customHeight="1" hidden="1">
      <c r="A68" s="16" t="s">
        <v>363</v>
      </c>
      <c r="B68" s="63" t="s">
        <v>364</v>
      </c>
      <c r="C68" s="73" t="s">
        <v>469</v>
      </c>
      <c r="D68" s="6"/>
      <c r="E68" s="6"/>
      <c r="F68" s="5"/>
      <c r="G68" s="5">
        <f t="shared" si="8"/>
        <v>0</v>
      </c>
      <c r="H68" s="5">
        <f aca="true" t="shared" si="9" ref="H68:H92">F68-D68</f>
        <v>0</v>
      </c>
      <c r="I68" s="6" t="e">
        <f aca="true" t="shared" si="10" ref="I68:I102">F68/D68*100</f>
        <v>#DIV/0!</v>
      </c>
      <c r="J68" s="2"/>
      <c r="L68" s="38"/>
    </row>
    <row r="69" spans="1:12" ht="23.25" customHeight="1" hidden="1">
      <c r="A69" s="16" t="s">
        <v>363</v>
      </c>
      <c r="B69" s="63" t="s">
        <v>364</v>
      </c>
      <c r="C69" s="73" t="s">
        <v>441</v>
      </c>
      <c r="D69" s="6"/>
      <c r="E69" s="6"/>
      <c r="F69" s="5"/>
      <c r="G69" s="5">
        <f t="shared" si="8"/>
        <v>0</v>
      </c>
      <c r="H69" s="5">
        <f t="shared" si="9"/>
        <v>0</v>
      </c>
      <c r="I69" s="6" t="e">
        <f t="shared" si="10"/>
        <v>#DIV/0!</v>
      </c>
      <c r="J69" s="2"/>
      <c r="L69" s="38"/>
    </row>
    <row r="70" spans="1:12" ht="24" customHeight="1" hidden="1">
      <c r="A70" s="16" t="s">
        <v>363</v>
      </c>
      <c r="B70" s="63" t="s">
        <v>364</v>
      </c>
      <c r="C70" s="73" t="s">
        <v>436</v>
      </c>
      <c r="D70" s="6"/>
      <c r="E70" s="6"/>
      <c r="F70" s="5"/>
      <c r="G70" s="5">
        <f t="shared" si="8"/>
        <v>0</v>
      </c>
      <c r="H70" s="5">
        <f t="shared" si="9"/>
        <v>0</v>
      </c>
      <c r="I70" s="6" t="e">
        <f t="shared" si="10"/>
        <v>#DIV/0!</v>
      </c>
      <c r="J70" s="2"/>
      <c r="L70" s="38"/>
    </row>
    <row r="71" spans="1:12" ht="22.5" customHeight="1" hidden="1">
      <c r="A71" s="16" t="s">
        <v>363</v>
      </c>
      <c r="B71" s="63" t="s">
        <v>364</v>
      </c>
      <c r="C71" s="73" t="s">
        <v>462</v>
      </c>
      <c r="D71" s="6"/>
      <c r="E71" s="6"/>
      <c r="F71" s="5"/>
      <c r="G71" s="5">
        <f t="shared" si="8"/>
        <v>0</v>
      </c>
      <c r="H71" s="5">
        <f t="shared" si="9"/>
        <v>0</v>
      </c>
      <c r="I71" s="6" t="e">
        <f t="shared" si="10"/>
        <v>#DIV/0!</v>
      </c>
      <c r="J71" s="2"/>
      <c r="L71" s="38"/>
    </row>
    <row r="72" spans="1:12" ht="22.5" customHeight="1" hidden="1">
      <c r="A72" s="16" t="s">
        <v>363</v>
      </c>
      <c r="B72" s="63" t="s">
        <v>364</v>
      </c>
      <c r="C72" s="73" t="s">
        <v>434</v>
      </c>
      <c r="D72" s="6"/>
      <c r="E72" s="6"/>
      <c r="F72" s="5"/>
      <c r="G72" s="5">
        <f t="shared" si="8"/>
        <v>0</v>
      </c>
      <c r="H72" s="5">
        <f t="shared" si="9"/>
        <v>0</v>
      </c>
      <c r="I72" s="6" t="e">
        <f t="shared" si="10"/>
        <v>#DIV/0!</v>
      </c>
      <c r="J72" s="2"/>
      <c r="L72" s="38"/>
    </row>
    <row r="73" spans="1:12" ht="26.25" customHeight="1" hidden="1">
      <c r="A73" s="16" t="s">
        <v>363</v>
      </c>
      <c r="B73" s="63" t="s">
        <v>364</v>
      </c>
      <c r="C73" s="73" t="s">
        <v>445</v>
      </c>
      <c r="D73" s="6"/>
      <c r="E73" s="6"/>
      <c r="F73" s="5"/>
      <c r="G73" s="5">
        <f t="shared" si="8"/>
        <v>0</v>
      </c>
      <c r="H73" s="5">
        <f t="shared" si="9"/>
        <v>0</v>
      </c>
      <c r="I73" s="6" t="e">
        <f t="shared" si="10"/>
        <v>#DIV/0!</v>
      </c>
      <c r="J73" s="2"/>
      <c r="L73" s="38"/>
    </row>
    <row r="74" spans="1:12" ht="21.75" customHeight="1" hidden="1">
      <c r="A74" s="16" t="s">
        <v>363</v>
      </c>
      <c r="B74" s="63" t="s">
        <v>364</v>
      </c>
      <c r="C74" s="73" t="s">
        <v>435</v>
      </c>
      <c r="D74" s="6"/>
      <c r="E74" s="6"/>
      <c r="F74" s="5"/>
      <c r="G74" s="5">
        <f t="shared" si="8"/>
        <v>0</v>
      </c>
      <c r="H74" s="5">
        <f t="shared" si="9"/>
        <v>0</v>
      </c>
      <c r="I74" s="6" t="e">
        <f t="shared" si="10"/>
        <v>#DIV/0!</v>
      </c>
      <c r="J74" s="2"/>
      <c r="L74" s="38"/>
    </row>
    <row r="75" spans="1:12" ht="23.25" customHeight="1" hidden="1">
      <c r="A75" s="16" t="s">
        <v>363</v>
      </c>
      <c r="B75" s="63" t="s">
        <v>364</v>
      </c>
      <c r="C75" s="62" t="s">
        <v>470</v>
      </c>
      <c r="D75" s="6"/>
      <c r="E75" s="6"/>
      <c r="F75" s="5"/>
      <c r="G75" s="5">
        <f t="shared" si="8"/>
        <v>0</v>
      </c>
      <c r="H75" s="5">
        <f t="shared" si="9"/>
        <v>0</v>
      </c>
      <c r="I75" s="6" t="e">
        <f t="shared" si="10"/>
        <v>#DIV/0!</v>
      </c>
      <c r="J75" s="2"/>
      <c r="L75" s="38"/>
    </row>
    <row r="76" spans="1:12" ht="24" customHeight="1" hidden="1">
      <c r="A76" s="16" t="s">
        <v>363</v>
      </c>
      <c r="B76" s="63" t="s">
        <v>364</v>
      </c>
      <c r="C76" s="73" t="s">
        <v>433</v>
      </c>
      <c r="D76" s="6"/>
      <c r="E76" s="6"/>
      <c r="F76" s="5"/>
      <c r="G76" s="5">
        <f t="shared" si="8"/>
        <v>0</v>
      </c>
      <c r="H76" s="5">
        <f t="shared" si="9"/>
        <v>0</v>
      </c>
      <c r="I76" s="6" t="e">
        <f t="shared" si="10"/>
        <v>#DIV/0!</v>
      </c>
      <c r="J76" s="2"/>
      <c r="L76" s="38"/>
    </row>
    <row r="77" spans="1:12" ht="27" customHeight="1" hidden="1">
      <c r="A77" s="16" t="s">
        <v>363</v>
      </c>
      <c r="B77" s="63" t="s">
        <v>364</v>
      </c>
      <c r="C77" s="73" t="s">
        <v>467</v>
      </c>
      <c r="D77" s="6"/>
      <c r="E77" s="6"/>
      <c r="F77" s="5"/>
      <c r="G77" s="5">
        <f t="shared" si="8"/>
        <v>0</v>
      </c>
      <c r="H77" s="5">
        <f t="shared" si="9"/>
        <v>0</v>
      </c>
      <c r="I77" s="6" t="e">
        <f t="shared" si="10"/>
        <v>#DIV/0!</v>
      </c>
      <c r="J77" s="2"/>
      <c r="L77" s="38"/>
    </row>
    <row r="78" spans="1:12" ht="38.25" customHeight="1" hidden="1">
      <c r="A78" s="16" t="s">
        <v>363</v>
      </c>
      <c r="B78" s="63" t="s">
        <v>364</v>
      </c>
      <c r="C78" s="73" t="s">
        <v>466</v>
      </c>
      <c r="D78" s="6"/>
      <c r="E78" s="6"/>
      <c r="F78" s="5"/>
      <c r="G78" s="5">
        <f t="shared" si="8"/>
        <v>0</v>
      </c>
      <c r="H78" s="5">
        <f t="shared" si="9"/>
        <v>0</v>
      </c>
      <c r="I78" s="6" t="e">
        <f t="shared" si="10"/>
        <v>#DIV/0!</v>
      </c>
      <c r="J78" s="2"/>
      <c r="L78" s="38"/>
    </row>
    <row r="79" spans="1:12" ht="24.75" customHeight="1" hidden="1">
      <c r="A79" s="16" t="s">
        <v>363</v>
      </c>
      <c r="B79" s="63" t="s">
        <v>364</v>
      </c>
      <c r="C79" s="73" t="s">
        <v>440</v>
      </c>
      <c r="D79" s="6"/>
      <c r="E79" s="6"/>
      <c r="F79" s="5"/>
      <c r="G79" s="5">
        <f t="shared" si="8"/>
        <v>0</v>
      </c>
      <c r="H79" s="5">
        <f t="shared" si="9"/>
        <v>0</v>
      </c>
      <c r="I79" s="6" t="e">
        <f t="shared" si="10"/>
        <v>#DIV/0!</v>
      </c>
      <c r="J79" s="2"/>
      <c r="L79" s="38"/>
    </row>
    <row r="80" spans="1:12" ht="26.25" customHeight="1" hidden="1">
      <c r="A80" s="16" t="s">
        <v>363</v>
      </c>
      <c r="B80" s="63" t="s">
        <v>364</v>
      </c>
      <c r="C80" s="62" t="s">
        <v>468</v>
      </c>
      <c r="D80" s="6"/>
      <c r="E80" s="6"/>
      <c r="F80" s="5"/>
      <c r="G80" s="5">
        <f t="shared" si="8"/>
        <v>0</v>
      </c>
      <c r="H80" s="5">
        <f t="shared" si="9"/>
        <v>0</v>
      </c>
      <c r="I80" s="6" t="e">
        <f t="shared" si="10"/>
        <v>#DIV/0!</v>
      </c>
      <c r="J80" s="2"/>
      <c r="L80" s="36"/>
    </row>
    <row r="81" spans="1:12" ht="47.25">
      <c r="A81" s="16"/>
      <c r="B81" s="63" t="s">
        <v>38</v>
      </c>
      <c r="C81" s="62" t="s">
        <v>85</v>
      </c>
      <c r="D81" s="6">
        <v>5</v>
      </c>
      <c r="E81" s="6"/>
      <c r="F81" s="5">
        <v>1.1</v>
      </c>
      <c r="G81" s="5"/>
      <c r="H81" s="5">
        <f t="shared" si="9"/>
        <v>-3.9</v>
      </c>
      <c r="I81" s="6">
        <f t="shared" si="10"/>
        <v>22.000000000000004</v>
      </c>
      <c r="J81" s="2"/>
      <c r="L81" s="36"/>
    </row>
    <row r="82" spans="1:12" ht="49.5" customHeight="1">
      <c r="A82" s="16"/>
      <c r="B82" s="63" t="s">
        <v>38</v>
      </c>
      <c r="C82" s="62" t="s">
        <v>204</v>
      </c>
      <c r="D82" s="6">
        <v>30</v>
      </c>
      <c r="E82" s="6"/>
      <c r="F82" s="5">
        <v>3</v>
      </c>
      <c r="G82" s="5"/>
      <c r="H82" s="5">
        <f t="shared" si="9"/>
        <v>-27</v>
      </c>
      <c r="I82" s="6">
        <f t="shared" si="10"/>
        <v>10</v>
      </c>
      <c r="J82" s="2"/>
      <c r="L82" s="36"/>
    </row>
    <row r="83" spans="1:12" ht="53.25" customHeight="1">
      <c r="A83" s="16" t="s">
        <v>361</v>
      </c>
      <c r="B83" s="63" t="s">
        <v>364</v>
      </c>
      <c r="C83" s="7" t="s">
        <v>136</v>
      </c>
      <c r="D83" s="6">
        <v>45</v>
      </c>
      <c r="E83" s="6"/>
      <c r="F83" s="5">
        <v>0</v>
      </c>
      <c r="G83" s="5">
        <f>F83-L80</f>
        <v>0</v>
      </c>
      <c r="H83" s="5">
        <f t="shared" si="9"/>
        <v>-45</v>
      </c>
      <c r="I83" s="6">
        <f t="shared" si="10"/>
        <v>0</v>
      </c>
      <c r="J83" s="2"/>
      <c r="L83" s="36"/>
    </row>
    <row r="84" spans="1:12" ht="63">
      <c r="A84" s="16"/>
      <c r="B84" s="63" t="s">
        <v>38</v>
      </c>
      <c r="C84" s="7" t="s">
        <v>134</v>
      </c>
      <c r="D84" s="6">
        <v>15</v>
      </c>
      <c r="E84" s="6"/>
      <c r="F84" s="5">
        <v>0</v>
      </c>
      <c r="G84" s="5"/>
      <c r="H84" s="5">
        <f t="shared" si="9"/>
        <v>-15</v>
      </c>
      <c r="I84" s="6">
        <f t="shared" si="10"/>
        <v>0</v>
      </c>
      <c r="J84" s="2"/>
      <c r="L84" s="36"/>
    </row>
    <row r="85" spans="1:12" ht="38.25" customHeight="1">
      <c r="A85" s="16"/>
      <c r="B85" s="63" t="s">
        <v>38</v>
      </c>
      <c r="C85" s="62" t="s">
        <v>133</v>
      </c>
      <c r="D85" s="6">
        <v>15</v>
      </c>
      <c r="E85" s="6"/>
      <c r="F85" s="5">
        <v>0</v>
      </c>
      <c r="G85" s="5"/>
      <c r="H85" s="5">
        <f t="shared" si="9"/>
        <v>-15</v>
      </c>
      <c r="I85" s="6">
        <f t="shared" si="10"/>
        <v>0</v>
      </c>
      <c r="J85" s="2"/>
      <c r="L85" s="36"/>
    </row>
    <row r="86" spans="1:12" ht="47.25">
      <c r="A86" s="16"/>
      <c r="B86" s="63" t="s">
        <v>105</v>
      </c>
      <c r="C86" s="73" t="s">
        <v>154</v>
      </c>
      <c r="D86" s="6">
        <v>144.2</v>
      </c>
      <c r="E86" s="6"/>
      <c r="F86" s="5">
        <v>23.9</v>
      </c>
      <c r="G86" s="5"/>
      <c r="H86" s="5">
        <f t="shared" si="9"/>
        <v>-120.29999999999998</v>
      </c>
      <c r="I86" s="6">
        <f t="shared" si="10"/>
        <v>16.574202496532596</v>
      </c>
      <c r="J86" s="2"/>
      <c r="L86" s="36"/>
    </row>
    <row r="87" spans="1:12" ht="31.5">
      <c r="A87" s="16" t="s">
        <v>363</v>
      </c>
      <c r="B87" s="63" t="s">
        <v>392</v>
      </c>
      <c r="C87" s="73" t="s">
        <v>135</v>
      </c>
      <c r="D87" s="6">
        <v>79.3</v>
      </c>
      <c r="E87" s="6"/>
      <c r="F87" s="5">
        <v>7.2</v>
      </c>
      <c r="G87" s="5">
        <f>F87-L83</f>
        <v>7.2</v>
      </c>
      <c r="H87" s="5">
        <f t="shared" si="9"/>
        <v>-72.1</v>
      </c>
      <c r="I87" s="6">
        <f t="shared" si="10"/>
        <v>9.079445145018916</v>
      </c>
      <c r="J87" s="2"/>
      <c r="L87" s="36"/>
    </row>
    <row r="88" spans="1:12" ht="63" hidden="1">
      <c r="A88" s="16"/>
      <c r="B88" s="63" t="s">
        <v>392</v>
      </c>
      <c r="C88" s="73" t="s">
        <v>28</v>
      </c>
      <c r="D88" s="6"/>
      <c r="E88" s="6"/>
      <c r="F88" s="5"/>
      <c r="G88" s="5"/>
      <c r="H88" s="5">
        <f t="shared" si="9"/>
        <v>0</v>
      </c>
      <c r="I88" s="6" t="e">
        <f t="shared" si="10"/>
        <v>#DIV/0!</v>
      </c>
      <c r="J88" s="2"/>
      <c r="L88" s="36"/>
    </row>
    <row r="89" spans="1:12" ht="31.5">
      <c r="A89" s="16" t="s">
        <v>363</v>
      </c>
      <c r="B89" s="63" t="s">
        <v>392</v>
      </c>
      <c r="C89" s="73" t="s">
        <v>207</v>
      </c>
      <c r="D89" s="6">
        <v>27.7</v>
      </c>
      <c r="E89" s="6"/>
      <c r="F89" s="5">
        <v>8.7</v>
      </c>
      <c r="G89" s="5"/>
      <c r="H89" s="5">
        <f t="shared" si="9"/>
        <v>-19</v>
      </c>
      <c r="I89" s="6">
        <f t="shared" si="10"/>
        <v>31.407942238267143</v>
      </c>
      <c r="J89" s="2"/>
      <c r="L89" s="36"/>
    </row>
    <row r="90" spans="1:12" ht="33.75" customHeight="1">
      <c r="A90" s="16" t="s">
        <v>363</v>
      </c>
      <c r="B90" s="71" t="s">
        <v>471</v>
      </c>
      <c r="C90" s="62" t="s">
        <v>208</v>
      </c>
      <c r="D90" s="6">
        <v>21.4</v>
      </c>
      <c r="E90" s="6"/>
      <c r="F90" s="5">
        <v>0</v>
      </c>
      <c r="G90" s="5">
        <f>F90-L87</f>
        <v>0</v>
      </c>
      <c r="H90" s="5">
        <f t="shared" si="9"/>
        <v>-21.4</v>
      </c>
      <c r="I90" s="6">
        <f t="shared" si="10"/>
        <v>0</v>
      </c>
      <c r="J90" s="2"/>
      <c r="L90" s="36"/>
    </row>
    <row r="91" spans="1:12" ht="67.5" customHeight="1" hidden="1">
      <c r="A91" s="18" t="s">
        <v>359</v>
      </c>
      <c r="B91" s="71" t="s">
        <v>39</v>
      </c>
      <c r="C91" s="54" t="s">
        <v>50</v>
      </c>
      <c r="D91" s="6">
        <v>0</v>
      </c>
      <c r="E91" s="6">
        <v>301.4</v>
      </c>
      <c r="F91" s="5">
        <v>0</v>
      </c>
      <c r="G91" s="5">
        <f>F91-L90</f>
        <v>0</v>
      </c>
      <c r="H91" s="5">
        <f t="shared" si="9"/>
        <v>0</v>
      </c>
      <c r="I91" s="6" t="e">
        <f t="shared" si="10"/>
        <v>#DIV/0!</v>
      </c>
      <c r="J91" s="2"/>
      <c r="L91" s="2"/>
    </row>
    <row r="92" spans="1:12" ht="68.25" customHeight="1" hidden="1">
      <c r="A92" s="18" t="s">
        <v>359</v>
      </c>
      <c r="B92" s="71" t="s">
        <v>39</v>
      </c>
      <c r="C92" s="54" t="s">
        <v>123</v>
      </c>
      <c r="D92" s="6"/>
      <c r="E92" s="6"/>
      <c r="F92" s="5"/>
      <c r="G92" s="5"/>
      <c r="H92" s="5">
        <f t="shared" si="9"/>
        <v>0</v>
      </c>
      <c r="I92" s="6" t="e">
        <f t="shared" si="10"/>
        <v>#DIV/0!</v>
      </c>
      <c r="J92" s="2"/>
      <c r="L92" s="2"/>
    </row>
    <row r="93" spans="1:12" ht="15.75">
      <c r="A93" s="16" t="s">
        <v>359</v>
      </c>
      <c r="B93" s="77" t="s">
        <v>501</v>
      </c>
      <c r="C93" s="73" t="s">
        <v>502</v>
      </c>
      <c r="D93" s="6">
        <f>SUM(D94:D103)</f>
        <v>669.3</v>
      </c>
      <c r="E93" s="6">
        <f>SUM(E94:E103)</f>
        <v>0</v>
      </c>
      <c r="F93" s="6">
        <f>SUM(F94:F103)</f>
        <v>74.1</v>
      </c>
      <c r="G93" s="6">
        <f>SUM(G94:G103)</f>
        <v>74.1</v>
      </c>
      <c r="H93" s="6">
        <f>SUM(H94:H103)</f>
        <v>-595.1999999999999</v>
      </c>
      <c r="I93" s="6">
        <f t="shared" si="10"/>
        <v>11.071268489466608</v>
      </c>
      <c r="J93" s="2"/>
      <c r="L93" s="36"/>
    </row>
    <row r="94" spans="1:12" ht="32.25" customHeight="1">
      <c r="A94" s="16" t="s">
        <v>359</v>
      </c>
      <c r="B94" s="47" t="s">
        <v>420</v>
      </c>
      <c r="C94" s="17" t="s">
        <v>51</v>
      </c>
      <c r="D94" s="1">
        <v>616.3</v>
      </c>
      <c r="E94" s="1"/>
      <c r="F94" s="4">
        <v>74.1</v>
      </c>
      <c r="G94" s="5">
        <f>F94-L93</f>
        <v>74.1</v>
      </c>
      <c r="H94" s="4">
        <f aca="true" t="shared" si="11" ref="H94:H102">F94-D94</f>
        <v>-542.1999999999999</v>
      </c>
      <c r="I94" s="1">
        <f t="shared" si="10"/>
        <v>12.023365244199253</v>
      </c>
      <c r="J94" s="2"/>
      <c r="L94" s="36"/>
    </row>
    <row r="95" spans="1:12" ht="47.25" hidden="1">
      <c r="A95" s="16" t="s">
        <v>359</v>
      </c>
      <c r="B95" s="47" t="s">
        <v>399</v>
      </c>
      <c r="C95" s="17" t="s">
        <v>32</v>
      </c>
      <c r="D95" s="1"/>
      <c r="E95" s="1"/>
      <c r="F95" s="4"/>
      <c r="G95" s="5">
        <f>F95-L94</f>
        <v>0</v>
      </c>
      <c r="H95" s="4">
        <f t="shared" si="11"/>
        <v>0</v>
      </c>
      <c r="I95" s="1" t="e">
        <f t="shared" si="10"/>
        <v>#DIV/0!</v>
      </c>
      <c r="J95" s="2"/>
      <c r="L95" s="36"/>
    </row>
    <row r="96" spans="1:12" ht="0.75" customHeight="1" hidden="1">
      <c r="A96" s="16" t="s">
        <v>359</v>
      </c>
      <c r="B96" s="47" t="s">
        <v>421</v>
      </c>
      <c r="C96" s="17" t="s">
        <v>32</v>
      </c>
      <c r="D96" s="1"/>
      <c r="E96" s="1"/>
      <c r="F96" s="4"/>
      <c r="G96" s="5">
        <f>F96-L95</f>
        <v>0</v>
      </c>
      <c r="H96" s="4">
        <f t="shared" si="11"/>
        <v>0</v>
      </c>
      <c r="I96" s="1" t="e">
        <f t="shared" si="10"/>
        <v>#DIV/0!</v>
      </c>
      <c r="J96" s="2"/>
      <c r="L96" s="2"/>
    </row>
    <row r="97" spans="1:12" ht="65.25" customHeight="1" hidden="1">
      <c r="A97" s="16"/>
      <c r="B97" s="47" t="s">
        <v>420</v>
      </c>
      <c r="C97" s="17" t="s">
        <v>209</v>
      </c>
      <c r="D97" s="1"/>
      <c r="E97" s="1"/>
      <c r="F97" s="4"/>
      <c r="G97" s="5"/>
      <c r="H97" s="4">
        <f t="shared" si="11"/>
        <v>0</v>
      </c>
      <c r="I97" s="1" t="e">
        <f t="shared" si="10"/>
        <v>#DIV/0!</v>
      </c>
      <c r="J97" s="2"/>
      <c r="L97" s="2"/>
    </row>
    <row r="98" spans="1:12" ht="63">
      <c r="A98" s="16"/>
      <c r="B98" s="47" t="s">
        <v>421</v>
      </c>
      <c r="C98" s="17" t="s">
        <v>308</v>
      </c>
      <c r="D98" s="1">
        <v>22</v>
      </c>
      <c r="E98" s="1"/>
      <c r="F98" s="5">
        <v>0</v>
      </c>
      <c r="G98" s="5"/>
      <c r="H98" s="4">
        <f t="shared" si="11"/>
        <v>-22</v>
      </c>
      <c r="I98" s="1">
        <f t="shared" si="10"/>
        <v>0</v>
      </c>
      <c r="J98" s="2"/>
      <c r="L98" s="2"/>
    </row>
    <row r="99" spans="1:12" ht="47.25" customHeight="1">
      <c r="A99" s="16"/>
      <c r="B99" s="47" t="s">
        <v>421</v>
      </c>
      <c r="C99" s="17" t="s">
        <v>309</v>
      </c>
      <c r="D99" s="1">
        <v>26</v>
      </c>
      <c r="E99" s="1"/>
      <c r="F99" s="5">
        <v>0</v>
      </c>
      <c r="G99" s="5"/>
      <c r="H99" s="4">
        <f t="shared" si="11"/>
        <v>-26</v>
      </c>
      <c r="I99" s="1">
        <f t="shared" si="10"/>
        <v>0</v>
      </c>
      <c r="J99" s="2"/>
      <c r="L99" s="2"/>
    </row>
    <row r="100" spans="1:12" ht="48.75" customHeight="1">
      <c r="A100" s="16" t="s">
        <v>359</v>
      </c>
      <c r="B100" s="47" t="s">
        <v>421</v>
      </c>
      <c r="C100" s="7" t="s">
        <v>310</v>
      </c>
      <c r="D100" s="1">
        <v>5</v>
      </c>
      <c r="E100" s="1"/>
      <c r="F100" s="5">
        <v>0</v>
      </c>
      <c r="G100" s="5"/>
      <c r="H100" s="4">
        <f t="shared" si="11"/>
        <v>-5</v>
      </c>
      <c r="I100" s="1">
        <f t="shared" si="10"/>
        <v>0</v>
      </c>
      <c r="J100" s="2"/>
      <c r="L100" s="2"/>
    </row>
    <row r="101" spans="1:12" ht="64.5" customHeight="1" hidden="1">
      <c r="A101" s="16"/>
      <c r="B101" s="47" t="s">
        <v>98</v>
      </c>
      <c r="C101" s="7" t="s">
        <v>212</v>
      </c>
      <c r="D101" s="1"/>
      <c r="E101" s="1"/>
      <c r="F101" s="4"/>
      <c r="G101" s="5"/>
      <c r="H101" s="4">
        <f t="shared" si="11"/>
        <v>0</v>
      </c>
      <c r="I101" s="1" t="e">
        <f t="shared" si="10"/>
        <v>#DIV/0!</v>
      </c>
      <c r="J101" s="2"/>
      <c r="L101" s="2"/>
    </row>
    <row r="102" spans="1:12" ht="17.25" customHeight="1" hidden="1">
      <c r="A102" s="16"/>
      <c r="B102" s="47" t="s">
        <v>98</v>
      </c>
      <c r="C102" s="7" t="s">
        <v>221</v>
      </c>
      <c r="D102" s="1"/>
      <c r="E102" s="1"/>
      <c r="F102" s="4"/>
      <c r="G102" s="5"/>
      <c r="H102" s="4">
        <f t="shared" si="11"/>
        <v>0</v>
      </c>
      <c r="I102" s="1" t="e">
        <f t="shared" si="10"/>
        <v>#DIV/0!</v>
      </c>
      <c r="J102" s="2"/>
      <c r="L102" s="2"/>
    </row>
    <row r="103" spans="1:12" ht="15.75" customHeight="1" hidden="1">
      <c r="A103" s="16"/>
      <c r="B103" s="47" t="s">
        <v>45</v>
      </c>
      <c r="C103" s="17" t="s">
        <v>52</v>
      </c>
      <c r="D103" s="1"/>
      <c r="E103" s="1"/>
      <c r="F103" s="4"/>
      <c r="G103" s="5"/>
      <c r="H103" s="4"/>
      <c r="I103" s="1"/>
      <c r="J103" s="2"/>
      <c r="L103" s="2"/>
    </row>
    <row r="104" spans="1:12" ht="15.75">
      <c r="A104" s="16"/>
      <c r="B104" s="63" t="s">
        <v>365</v>
      </c>
      <c r="C104" s="73" t="s">
        <v>124</v>
      </c>
      <c r="D104" s="6">
        <f>SUM(D105:D109)</f>
        <v>1913.4</v>
      </c>
      <c r="E104" s="6">
        <f>SUM(E105:E109)</f>
        <v>233.4</v>
      </c>
      <c r="F104" s="6">
        <f>SUM(F105:F109)</f>
        <v>256.4</v>
      </c>
      <c r="G104" s="6">
        <f>SUM(G105:G109)</f>
        <v>239.79999999999998</v>
      </c>
      <c r="H104" s="5">
        <f aca="true" t="shared" si="12" ref="H104:H135">F104-D104</f>
        <v>-1657</v>
      </c>
      <c r="I104" s="6">
        <f aca="true" t="shared" si="13" ref="I104:I135">F104/D104*100</f>
        <v>13.400229957144349</v>
      </c>
      <c r="J104" s="2"/>
      <c r="L104" s="2"/>
    </row>
    <row r="105" spans="1:12" ht="65.25" customHeight="1">
      <c r="A105" s="16" t="s">
        <v>366</v>
      </c>
      <c r="B105" s="47" t="s">
        <v>367</v>
      </c>
      <c r="C105" s="17" t="s">
        <v>86</v>
      </c>
      <c r="D105" s="1">
        <v>1692.4</v>
      </c>
      <c r="E105" s="1"/>
      <c r="F105" s="1">
        <v>222.9</v>
      </c>
      <c r="G105" s="5">
        <f>F105-L104</f>
        <v>222.9</v>
      </c>
      <c r="H105" s="4">
        <f t="shared" si="12"/>
        <v>-1469.5</v>
      </c>
      <c r="I105" s="1">
        <f t="shared" si="13"/>
        <v>13.170645237532497</v>
      </c>
      <c r="J105" s="2"/>
      <c r="L105" s="36"/>
    </row>
    <row r="106" spans="1:12" ht="79.5" customHeight="1">
      <c r="A106" s="16" t="s">
        <v>366</v>
      </c>
      <c r="B106" s="47" t="s">
        <v>40</v>
      </c>
      <c r="C106" s="7" t="s">
        <v>326</v>
      </c>
      <c r="D106" s="1">
        <v>95</v>
      </c>
      <c r="E106" s="1"/>
      <c r="F106" s="1">
        <v>16.6</v>
      </c>
      <c r="G106" s="5"/>
      <c r="H106" s="4">
        <f t="shared" si="12"/>
        <v>-78.4</v>
      </c>
      <c r="I106" s="1">
        <f t="shared" si="13"/>
        <v>17.473684210526315</v>
      </c>
      <c r="J106" s="2"/>
      <c r="L106" s="36"/>
    </row>
    <row r="107" spans="1:12" ht="48" customHeight="1">
      <c r="A107" s="16" t="s">
        <v>358</v>
      </c>
      <c r="B107" s="47" t="s">
        <v>368</v>
      </c>
      <c r="C107" s="7" t="s">
        <v>213</v>
      </c>
      <c r="D107" s="1">
        <v>26</v>
      </c>
      <c r="E107" s="1"/>
      <c r="F107" s="4">
        <v>3.7</v>
      </c>
      <c r="G107" s="5">
        <f>F107-L105</f>
        <v>3.7</v>
      </c>
      <c r="H107" s="4">
        <f t="shared" si="12"/>
        <v>-22.3</v>
      </c>
      <c r="I107" s="1">
        <f t="shared" si="13"/>
        <v>14.23076923076923</v>
      </c>
      <c r="J107" s="2"/>
      <c r="L107" s="2"/>
    </row>
    <row r="108" spans="1:12" ht="79.5" customHeight="1">
      <c r="A108" s="16" t="s">
        <v>356</v>
      </c>
      <c r="B108" s="47" t="s">
        <v>369</v>
      </c>
      <c r="C108" s="3" t="s">
        <v>214</v>
      </c>
      <c r="D108" s="1">
        <v>100</v>
      </c>
      <c r="E108" s="1"/>
      <c r="F108" s="1">
        <v>13.2</v>
      </c>
      <c r="G108" s="5">
        <f>F108-L107</f>
        <v>13.2</v>
      </c>
      <c r="H108" s="4">
        <f t="shared" si="12"/>
        <v>-86.8</v>
      </c>
      <c r="I108" s="1">
        <f t="shared" si="13"/>
        <v>13.200000000000001</v>
      </c>
      <c r="J108" s="2"/>
      <c r="L108" s="38"/>
    </row>
    <row r="109" spans="1:12" ht="31.5" hidden="1">
      <c r="A109" s="16" t="s">
        <v>363</v>
      </c>
      <c r="B109" s="47" t="s">
        <v>370</v>
      </c>
      <c r="C109" s="3" t="s">
        <v>526</v>
      </c>
      <c r="D109" s="1">
        <v>0</v>
      </c>
      <c r="E109" s="1">
        <v>233.4</v>
      </c>
      <c r="F109" s="5">
        <v>0</v>
      </c>
      <c r="G109" s="5">
        <f>F109-L108</f>
        <v>0</v>
      </c>
      <c r="H109" s="4">
        <f t="shared" si="12"/>
        <v>0</v>
      </c>
      <c r="I109" s="1" t="e">
        <f t="shared" si="13"/>
        <v>#DIV/0!</v>
      </c>
      <c r="J109" s="2"/>
      <c r="L109" s="38"/>
    </row>
    <row r="110" spans="1:12" ht="15.75">
      <c r="A110" s="16"/>
      <c r="B110" s="63" t="s">
        <v>371</v>
      </c>
      <c r="C110" s="73" t="s">
        <v>502</v>
      </c>
      <c r="D110" s="6">
        <f>D111+D112+D113</f>
        <v>3606.2999999999997</v>
      </c>
      <c r="E110" s="6">
        <f>E111+E112+E113</f>
        <v>0</v>
      </c>
      <c r="F110" s="6">
        <f>F111+F112+F113</f>
        <v>538.3</v>
      </c>
      <c r="G110" s="83">
        <f>G111+G112+G113</f>
        <v>538.3</v>
      </c>
      <c r="H110" s="5">
        <f t="shared" si="12"/>
        <v>-3068</v>
      </c>
      <c r="I110" s="6">
        <f t="shared" si="13"/>
        <v>14.926656129551063</v>
      </c>
      <c r="J110" s="2"/>
      <c r="L110" s="36"/>
    </row>
    <row r="111" spans="1:12" ht="31.5">
      <c r="A111" s="16" t="s">
        <v>361</v>
      </c>
      <c r="B111" s="63" t="s">
        <v>371</v>
      </c>
      <c r="C111" s="73" t="s">
        <v>215</v>
      </c>
      <c r="D111" s="6">
        <v>3598.1</v>
      </c>
      <c r="E111" s="6"/>
      <c r="F111" s="5">
        <v>538.3</v>
      </c>
      <c r="G111" s="5">
        <f>F111-L110</f>
        <v>538.3</v>
      </c>
      <c r="H111" s="5">
        <f t="shared" si="12"/>
        <v>-3059.8</v>
      </c>
      <c r="I111" s="6">
        <f t="shared" si="13"/>
        <v>14.960673688891358</v>
      </c>
      <c r="J111" s="2"/>
      <c r="L111" s="36"/>
    </row>
    <row r="112" spans="1:12" ht="47.25">
      <c r="A112" s="16"/>
      <c r="B112" s="63" t="s">
        <v>519</v>
      </c>
      <c r="C112" s="73" t="s">
        <v>216</v>
      </c>
      <c r="D112" s="6">
        <v>8</v>
      </c>
      <c r="E112" s="6"/>
      <c r="F112" s="5">
        <v>0</v>
      </c>
      <c r="G112" s="5"/>
      <c r="H112" s="5">
        <f t="shared" si="12"/>
        <v>-8</v>
      </c>
      <c r="I112" s="6">
        <f t="shared" si="13"/>
        <v>0</v>
      </c>
      <c r="J112" s="2"/>
      <c r="L112" s="36"/>
    </row>
    <row r="113" spans="1:12" ht="31.5">
      <c r="A113" s="16"/>
      <c r="B113" s="63" t="s">
        <v>520</v>
      </c>
      <c r="C113" s="73" t="s">
        <v>217</v>
      </c>
      <c r="D113" s="6">
        <v>0.2</v>
      </c>
      <c r="E113" s="6"/>
      <c r="F113" s="5">
        <v>0</v>
      </c>
      <c r="G113" s="5"/>
      <c r="H113" s="5">
        <f t="shared" si="12"/>
        <v>-0.2</v>
      </c>
      <c r="I113" s="6">
        <f t="shared" si="13"/>
        <v>0</v>
      </c>
      <c r="J113" s="2" t="s">
        <v>428</v>
      </c>
      <c r="L113" s="2"/>
    </row>
    <row r="114" spans="1:12" ht="16.5" customHeight="1">
      <c r="A114" s="18" t="s">
        <v>472</v>
      </c>
      <c r="B114" s="71" t="s">
        <v>372</v>
      </c>
      <c r="C114" s="54" t="s">
        <v>125</v>
      </c>
      <c r="D114" s="6">
        <f>SUM(D115:D122)</f>
        <v>3959.1</v>
      </c>
      <c r="E114" s="6">
        <f>SUM(E115:E122)</f>
        <v>0</v>
      </c>
      <c r="F114" s="6">
        <f>SUM(F115:F122)</f>
        <v>712.8</v>
      </c>
      <c r="G114" s="6">
        <f>SUM(G115:G120)</f>
        <v>712.8</v>
      </c>
      <c r="H114" s="5">
        <f t="shared" si="12"/>
        <v>-3246.3</v>
      </c>
      <c r="I114" s="6">
        <f t="shared" si="13"/>
        <v>18.00409183905433</v>
      </c>
      <c r="J114" s="2" t="s">
        <v>429</v>
      </c>
      <c r="L114" s="36"/>
    </row>
    <row r="115" spans="1:12" ht="47.25">
      <c r="A115" s="16" t="s">
        <v>373</v>
      </c>
      <c r="B115" s="63" t="s">
        <v>37</v>
      </c>
      <c r="C115" s="54" t="s">
        <v>218</v>
      </c>
      <c r="D115" s="6">
        <v>292.1</v>
      </c>
      <c r="E115" s="6"/>
      <c r="F115" s="5">
        <v>0</v>
      </c>
      <c r="G115" s="5">
        <f>F115-L114</f>
        <v>0</v>
      </c>
      <c r="H115" s="5">
        <f t="shared" si="12"/>
        <v>-292.1</v>
      </c>
      <c r="I115" s="6">
        <f t="shared" si="13"/>
        <v>0</v>
      </c>
      <c r="J115" s="2"/>
      <c r="L115" s="36"/>
    </row>
    <row r="116" spans="1:12" ht="48" customHeight="1" hidden="1">
      <c r="A116" s="16" t="s">
        <v>373</v>
      </c>
      <c r="B116" s="63" t="s">
        <v>425</v>
      </c>
      <c r="C116" s="84" t="s">
        <v>259</v>
      </c>
      <c r="D116" s="6"/>
      <c r="E116" s="6"/>
      <c r="F116" s="5"/>
      <c r="G116" s="5">
        <f>F116-L115</f>
        <v>0</v>
      </c>
      <c r="H116" s="5">
        <f t="shared" si="12"/>
        <v>0</v>
      </c>
      <c r="I116" s="6" t="e">
        <f t="shared" si="13"/>
        <v>#DIV/0!</v>
      </c>
      <c r="J116" s="2"/>
      <c r="L116" s="36"/>
    </row>
    <row r="117" spans="1:12" ht="34.5" customHeight="1" hidden="1">
      <c r="A117" s="16" t="s">
        <v>373</v>
      </c>
      <c r="B117" s="63" t="s">
        <v>59</v>
      </c>
      <c r="C117" s="84" t="s">
        <v>260</v>
      </c>
      <c r="D117" s="6"/>
      <c r="E117" s="6"/>
      <c r="F117" s="5"/>
      <c r="G117" s="5"/>
      <c r="H117" s="5">
        <f t="shared" si="12"/>
        <v>0</v>
      </c>
      <c r="I117" s="6" t="e">
        <f t="shared" si="13"/>
        <v>#DIV/0!</v>
      </c>
      <c r="J117" s="2"/>
      <c r="L117" s="36"/>
    </row>
    <row r="118" spans="1:12" ht="47.25" customHeight="1">
      <c r="A118" s="16" t="s">
        <v>375</v>
      </c>
      <c r="B118" s="63" t="s">
        <v>35</v>
      </c>
      <c r="C118" s="84" t="s">
        <v>261</v>
      </c>
      <c r="D118" s="6">
        <v>10</v>
      </c>
      <c r="E118" s="6"/>
      <c r="F118" s="5">
        <v>0</v>
      </c>
      <c r="G118" s="5">
        <f>F118-L116</f>
        <v>0</v>
      </c>
      <c r="H118" s="5">
        <f t="shared" si="12"/>
        <v>-10</v>
      </c>
      <c r="I118" s="6">
        <f t="shared" si="13"/>
        <v>0</v>
      </c>
      <c r="J118" s="2"/>
      <c r="L118" s="36"/>
    </row>
    <row r="119" spans="1:12" ht="47.25" hidden="1">
      <c r="A119" s="16"/>
      <c r="B119" s="63" t="s">
        <v>376</v>
      </c>
      <c r="C119" s="62" t="s">
        <v>262</v>
      </c>
      <c r="D119" s="6"/>
      <c r="E119" s="6"/>
      <c r="F119" s="5"/>
      <c r="G119" s="5"/>
      <c r="H119" s="5">
        <f t="shared" si="12"/>
        <v>0</v>
      </c>
      <c r="I119" s="6" t="e">
        <f t="shared" si="13"/>
        <v>#DIV/0!</v>
      </c>
      <c r="J119" s="2"/>
      <c r="L119" s="36"/>
    </row>
    <row r="120" spans="1:12" ht="15.75">
      <c r="A120" s="16" t="s">
        <v>375</v>
      </c>
      <c r="B120" s="63" t="s">
        <v>376</v>
      </c>
      <c r="C120" s="62" t="s">
        <v>439</v>
      </c>
      <c r="D120" s="6">
        <v>3647</v>
      </c>
      <c r="E120" s="6"/>
      <c r="F120" s="5">
        <v>712.8</v>
      </c>
      <c r="G120" s="5">
        <f>F120-L118</f>
        <v>712.8</v>
      </c>
      <c r="H120" s="5">
        <f t="shared" si="12"/>
        <v>-2934.2</v>
      </c>
      <c r="I120" s="6">
        <f t="shared" si="13"/>
        <v>19.544831368247873</v>
      </c>
      <c r="J120" s="2"/>
      <c r="L120" s="2"/>
    </row>
    <row r="121" spans="1:12" ht="31.5">
      <c r="A121" s="16"/>
      <c r="B121" s="63" t="s">
        <v>376</v>
      </c>
      <c r="C121" s="62" t="s">
        <v>511</v>
      </c>
      <c r="D121" s="6">
        <v>10</v>
      </c>
      <c r="E121" s="6"/>
      <c r="F121" s="5">
        <v>0</v>
      </c>
      <c r="G121" s="5"/>
      <c r="H121" s="5">
        <f t="shared" si="12"/>
        <v>-10</v>
      </c>
      <c r="I121" s="6">
        <f t="shared" si="13"/>
        <v>0</v>
      </c>
      <c r="J121" s="2"/>
      <c r="L121" s="2"/>
    </row>
    <row r="122" spans="1:12" ht="14.25" customHeight="1" hidden="1">
      <c r="A122" s="16"/>
      <c r="B122" s="63" t="s">
        <v>112</v>
      </c>
      <c r="C122" s="62" t="s">
        <v>131</v>
      </c>
      <c r="D122" s="6"/>
      <c r="E122" s="6"/>
      <c r="F122" s="5"/>
      <c r="G122" s="5"/>
      <c r="H122" s="5">
        <f t="shared" si="12"/>
        <v>0</v>
      </c>
      <c r="I122" s="6" t="e">
        <f t="shared" si="13"/>
        <v>#DIV/0!</v>
      </c>
      <c r="J122" s="2"/>
      <c r="L122" s="2"/>
    </row>
    <row r="123" spans="1:12" ht="15.75">
      <c r="A123" s="18" t="s">
        <v>377</v>
      </c>
      <c r="B123" s="71" t="s">
        <v>390</v>
      </c>
      <c r="C123" s="54" t="s">
        <v>127</v>
      </c>
      <c r="D123" s="6">
        <f>SUM(D124:D129)</f>
        <v>3262.7000000000003</v>
      </c>
      <c r="E123" s="6">
        <f>SUM(E124:E129)</f>
        <v>0</v>
      </c>
      <c r="F123" s="6">
        <f>SUM(F124:F129)</f>
        <v>441.5</v>
      </c>
      <c r="G123" s="6" t="e">
        <f>SUM(G124:G129)</f>
        <v>#REF!</v>
      </c>
      <c r="H123" s="5">
        <f t="shared" si="12"/>
        <v>-2821.2000000000003</v>
      </c>
      <c r="I123" s="6">
        <f t="shared" si="13"/>
        <v>13.531737518006558</v>
      </c>
      <c r="J123" s="2"/>
      <c r="L123" s="36"/>
    </row>
    <row r="124" spans="1:12" ht="15.75">
      <c r="A124" s="16" t="s">
        <v>377</v>
      </c>
      <c r="B124" s="63" t="s">
        <v>503</v>
      </c>
      <c r="C124" s="73" t="s">
        <v>506</v>
      </c>
      <c r="D124" s="6">
        <v>428.6</v>
      </c>
      <c r="E124" s="6"/>
      <c r="F124" s="5">
        <v>49.2</v>
      </c>
      <c r="G124" s="5">
        <f>F124-L123</f>
        <v>49.2</v>
      </c>
      <c r="H124" s="5">
        <f t="shared" si="12"/>
        <v>-379.40000000000003</v>
      </c>
      <c r="I124" s="6">
        <f t="shared" si="13"/>
        <v>11.479234717685488</v>
      </c>
      <c r="J124" s="2"/>
      <c r="L124" s="36"/>
    </row>
    <row r="125" spans="1:12" ht="15.75">
      <c r="A125" s="16" t="s">
        <v>377</v>
      </c>
      <c r="B125" s="63" t="s">
        <v>504</v>
      </c>
      <c r="C125" s="73" t="s">
        <v>508</v>
      </c>
      <c r="D125" s="6">
        <v>260.8</v>
      </c>
      <c r="E125" s="6"/>
      <c r="F125" s="5">
        <v>36.6</v>
      </c>
      <c r="G125" s="5">
        <f>F125-L124</f>
        <v>36.6</v>
      </c>
      <c r="H125" s="5">
        <f t="shared" si="12"/>
        <v>-224.20000000000002</v>
      </c>
      <c r="I125" s="6">
        <f t="shared" si="13"/>
        <v>14.033742331288343</v>
      </c>
      <c r="J125" s="2"/>
      <c r="L125" s="36"/>
    </row>
    <row r="126" spans="1:12" ht="18" customHeight="1">
      <c r="A126" s="16" t="s">
        <v>377</v>
      </c>
      <c r="B126" s="63" t="s">
        <v>505</v>
      </c>
      <c r="C126" s="73" t="s">
        <v>507</v>
      </c>
      <c r="D126" s="6">
        <v>2152.9</v>
      </c>
      <c r="E126" s="6"/>
      <c r="F126" s="5">
        <v>317.4</v>
      </c>
      <c r="G126" s="5" t="e">
        <f>F126-#REF!</f>
        <v>#REF!</v>
      </c>
      <c r="H126" s="5">
        <f t="shared" si="12"/>
        <v>-1835.5</v>
      </c>
      <c r="I126" s="6">
        <f t="shared" si="13"/>
        <v>14.742904918946536</v>
      </c>
      <c r="J126" s="2"/>
      <c r="L126" s="36"/>
    </row>
    <row r="127" spans="1:12" ht="63" hidden="1">
      <c r="A127" s="16" t="s">
        <v>416</v>
      </c>
      <c r="B127" s="63" t="s">
        <v>491</v>
      </c>
      <c r="C127" s="73" t="s">
        <v>490</v>
      </c>
      <c r="D127" s="6"/>
      <c r="E127" s="6"/>
      <c r="F127" s="5"/>
      <c r="G127" s="5">
        <f>F127-L126</f>
        <v>0</v>
      </c>
      <c r="H127" s="5">
        <f t="shared" si="12"/>
        <v>0</v>
      </c>
      <c r="I127" s="6" t="e">
        <f t="shared" si="13"/>
        <v>#DIV/0!</v>
      </c>
      <c r="J127" s="2"/>
      <c r="L127" s="36"/>
    </row>
    <row r="128" spans="1:12" ht="15.75">
      <c r="A128" s="16" t="s">
        <v>377</v>
      </c>
      <c r="B128" s="63" t="s">
        <v>483</v>
      </c>
      <c r="C128" s="73" t="s">
        <v>456</v>
      </c>
      <c r="D128" s="6">
        <v>263.4</v>
      </c>
      <c r="E128" s="6"/>
      <c r="F128" s="5">
        <v>38.3</v>
      </c>
      <c r="G128" s="5">
        <f>F128-L127</f>
        <v>38.3</v>
      </c>
      <c r="H128" s="5">
        <f t="shared" si="12"/>
        <v>-225.09999999999997</v>
      </c>
      <c r="I128" s="6">
        <f t="shared" si="13"/>
        <v>14.540622627182993</v>
      </c>
      <c r="J128" s="2"/>
      <c r="L128" s="36"/>
    </row>
    <row r="129" spans="1:12" ht="50.25" customHeight="1">
      <c r="A129" s="16" t="s">
        <v>484</v>
      </c>
      <c r="B129" s="63" t="s">
        <v>483</v>
      </c>
      <c r="C129" s="73" t="s">
        <v>54</v>
      </c>
      <c r="D129" s="6">
        <v>157</v>
      </c>
      <c r="E129" s="6"/>
      <c r="F129" s="5">
        <v>0</v>
      </c>
      <c r="G129" s="5">
        <f>F129-L128</f>
        <v>0</v>
      </c>
      <c r="H129" s="5">
        <f t="shared" si="12"/>
        <v>-157</v>
      </c>
      <c r="I129" s="6">
        <f t="shared" si="13"/>
        <v>0</v>
      </c>
      <c r="J129" s="2"/>
      <c r="L129" s="2"/>
    </row>
    <row r="130" spans="1:12" ht="19.5" customHeight="1">
      <c r="A130" s="16" t="s">
        <v>473</v>
      </c>
      <c r="B130" s="63" t="s">
        <v>426</v>
      </c>
      <c r="C130" s="73" t="s">
        <v>128</v>
      </c>
      <c r="D130" s="6">
        <f>SUM(D131:D134)</f>
        <v>150</v>
      </c>
      <c r="E130" s="6">
        <f>SUM(E131:E134)</f>
        <v>141.2</v>
      </c>
      <c r="F130" s="6">
        <f>SUM(F131:F134)</f>
        <v>68</v>
      </c>
      <c r="G130" s="6">
        <f>SUM(G131:G133)</f>
        <v>0</v>
      </c>
      <c r="H130" s="5">
        <f t="shared" si="12"/>
        <v>-82</v>
      </c>
      <c r="I130" s="6">
        <f t="shared" si="13"/>
        <v>45.33333333333333</v>
      </c>
      <c r="J130" s="2"/>
      <c r="L130" s="37"/>
    </row>
    <row r="131" spans="1:12" ht="15" customHeight="1" hidden="1">
      <c r="A131" s="22" t="s">
        <v>397</v>
      </c>
      <c r="B131" s="49" t="s">
        <v>396</v>
      </c>
      <c r="C131" s="7" t="s">
        <v>0</v>
      </c>
      <c r="D131" s="1">
        <v>0</v>
      </c>
      <c r="E131" s="1">
        <v>21</v>
      </c>
      <c r="F131" s="8">
        <v>0</v>
      </c>
      <c r="G131" s="5">
        <f>F131-L130</f>
        <v>0</v>
      </c>
      <c r="H131" s="4">
        <f t="shared" si="12"/>
        <v>0</v>
      </c>
      <c r="I131" s="1" t="e">
        <f t="shared" si="13"/>
        <v>#DIV/0!</v>
      </c>
      <c r="J131" s="2"/>
      <c r="L131" s="37"/>
    </row>
    <row r="132" spans="1:12" ht="23.25" customHeight="1" hidden="1">
      <c r="A132" s="22" t="s">
        <v>437</v>
      </c>
      <c r="B132" s="49" t="s">
        <v>438</v>
      </c>
      <c r="C132" s="7" t="s">
        <v>1</v>
      </c>
      <c r="D132" s="1">
        <v>0</v>
      </c>
      <c r="E132" s="1">
        <v>120.2</v>
      </c>
      <c r="F132" s="8">
        <v>0</v>
      </c>
      <c r="G132" s="5">
        <f>F132-L131</f>
        <v>0</v>
      </c>
      <c r="H132" s="4">
        <f t="shared" si="12"/>
        <v>0</v>
      </c>
      <c r="I132" s="1" t="e">
        <f t="shared" si="13"/>
        <v>#DIV/0!</v>
      </c>
      <c r="J132" s="2"/>
      <c r="L132" s="36"/>
    </row>
    <row r="133" spans="1:12" ht="31.5" customHeight="1" hidden="1">
      <c r="A133" s="22" t="s">
        <v>437</v>
      </c>
      <c r="B133" s="49" t="s">
        <v>438</v>
      </c>
      <c r="C133" s="7" t="s">
        <v>219</v>
      </c>
      <c r="D133" s="1"/>
      <c r="E133" s="1"/>
      <c r="F133" s="4"/>
      <c r="G133" s="5">
        <f>F133-L132</f>
        <v>0</v>
      </c>
      <c r="H133" s="4">
        <f t="shared" si="12"/>
        <v>0</v>
      </c>
      <c r="I133" s="1" t="e">
        <f t="shared" si="13"/>
        <v>#DIV/0!</v>
      </c>
      <c r="J133" s="2"/>
      <c r="L133" s="2"/>
    </row>
    <row r="134" spans="1:12" ht="47.25">
      <c r="A134" s="22"/>
      <c r="B134" s="49" t="s">
        <v>61</v>
      </c>
      <c r="C134" s="62" t="s">
        <v>263</v>
      </c>
      <c r="D134" s="1">
        <v>150</v>
      </c>
      <c r="E134" s="1"/>
      <c r="F134" s="4">
        <v>68</v>
      </c>
      <c r="G134" s="5"/>
      <c r="H134" s="4">
        <f t="shared" si="12"/>
        <v>-82</v>
      </c>
      <c r="I134" s="1">
        <f t="shared" si="13"/>
        <v>45.33333333333333</v>
      </c>
      <c r="J134" s="2"/>
      <c r="L134" s="2"/>
    </row>
    <row r="135" spans="1:12" ht="15.75">
      <c r="A135" s="18" t="s">
        <v>378</v>
      </c>
      <c r="B135" s="71" t="s">
        <v>379</v>
      </c>
      <c r="C135" s="54" t="s">
        <v>129</v>
      </c>
      <c r="D135" s="6">
        <f>D138+D139+D136+D140+D137</f>
        <v>1147</v>
      </c>
      <c r="E135" s="6">
        <f>E138+E139+E136+E140+E137</f>
        <v>0</v>
      </c>
      <c r="F135" s="6">
        <f>F138+F139+F136+F140+F137</f>
        <v>175.4</v>
      </c>
      <c r="G135" s="6">
        <f>G138+G139</f>
        <v>175.4</v>
      </c>
      <c r="H135" s="5">
        <f t="shared" si="12"/>
        <v>-971.6</v>
      </c>
      <c r="I135" s="6">
        <f t="shared" si="13"/>
        <v>15.292066259808196</v>
      </c>
      <c r="J135" s="2"/>
      <c r="L135" s="36"/>
    </row>
    <row r="136" spans="1:12" ht="48" customHeight="1">
      <c r="A136" s="18" t="s">
        <v>378</v>
      </c>
      <c r="B136" s="48" t="s">
        <v>41</v>
      </c>
      <c r="C136" s="54" t="s">
        <v>311</v>
      </c>
      <c r="D136" s="1">
        <v>12.2</v>
      </c>
      <c r="E136" s="1"/>
      <c r="F136" s="1">
        <v>0</v>
      </c>
      <c r="G136" s="1"/>
      <c r="H136" s="4">
        <f aca="true" t="shared" si="14" ref="H136:H166">F136-D136</f>
        <v>-12.2</v>
      </c>
      <c r="I136" s="1">
        <f aca="true" t="shared" si="15" ref="I136:I166">F136/D136*100</f>
        <v>0</v>
      </c>
      <c r="J136" s="2"/>
      <c r="L136" s="36"/>
    </row>
    <row r="137" spans="1:12" ht="48" customHeight="1">
      <c r="A137" s="18"/>
      <c r="B137" s="48" t="s">
        <v>41</v>
      </c>
      <c r="C137" s="54" t="s">
        <v>312</v>
      </c>
      <c r="D137" s="1">
        <v>7.3</v>
      </c>
      <c r="E137" s="1"/>
      <c r="F137" s="1">
        <v>0</v>
      </c>
      <c r="G137" s="1"/>
      <c r="H137" s="4">
        <f>F137-D137</f>
        <v>-7.3</v>
      </c>
      <c r="I137" s="1">
        <f>F137/D137*100</f>
        <v>0</v>
      </c>
      <c r="J137" s="2"/>
      <c r="L137" s="36"/>
    </row>
    <row r="138" spans="1:12" ht="62.25" customHeight="1">
      <c r="A138" s="18" t="s">
        <v>378</v>
      </c>
      <c r="B138" s="48" t="s">
        <v>474</v>
      </c>
      <c r="C138" s="7" t="s">
        <v>313</v>
      </c>
      <c r="D138" s="1">
        <v>18.5</v>
      </c>
      <c r="E138" s="1"/>
      <c r="F138" s="4">
        <v>0</v>
      </c>
      <c r="G138" s="5">
        <f>F138-L135</f>
        <v>0</v>
      </c>
      <c r="H138" s="4">
        <f t="shared" si="14"/>
        <v>-18.5</v>
      </c>
      <c r="I138" s="1">
        <f t="shared" si="15"/>
        <v>0</v>
      </c>
      <c r="J138" s="2"/>
      <c r="L138" s="36"/>
    </row>
    <row r="139" spans="1:12" ht="31.5">
      <c r="A139" s="18" t="s">
        <v>378</v>
      </c>
      <c r="B139" s="48" t="s">
        <v>380</v>
      </c>
      <c r="C139" s="7" t="s">
        <v>486</v>
      </c>
      <c r="D139" s="1">
        <v>1099.7</v>
      </c>
      <c r="E139" s="1"/>
      <c r="F139" s="4">
        <v>175.4</v>
      </c>
      <c r="G139" s="5">
        <f>F139-L138</f>
        <v>175.4</v>
      </c>
      <c r="H139" s="4">
        <f t="shared" si="14"/>
        <v>-924.3000000000001</v>
      </c>
      <c r="I139" s="1">
        <f t="shared" si="15"/>
        <v>15.949804492134218</v>
      </c>
      <c r="J139" s="2"/>
      <c r="L139" s="36"/>
    </row>
    <row r="140" spans="1:12" ht="46.5" customHeight="1">
      <c r="A140" s="18" t="s">
        <v>378</v>
      </c>
      <c r="B140" s="48" t="s">
        <v>42</v>
      </c>
      <c r="C140" s="54" t="s">
        <v>155</v>
      </c>
      <c r="D140" s="1">
        <v>9.3</v>
      </c>
      <c r="E140" s="1"/>
      <c r="F140" s="4">
        <v>0</v>
      </c>
      <c r="G140" s="5"/>
      <c r="H140" s="4">
        <f t="shared" si="14"/>
        <v>-9.3</v>
      </c>
      <c r="I140" s="1">
        <f t="shared" si="15"/>
        <v>0</v>
      </c>
      <c r="J140" s="2"/>
      <c r="L140" s="36"/>
    </row>
    <row r="141" spans="1:12" ht="27.75" customHeight="1" hidden="1">
      <c r="A141" s="16" t="s">
        <v>398</v>
      </c>
      <c r="B141" s="47" t="s">
        <v>395</v>
      </c>
      <c r="C141" s="23" t="s">
        <v>27</v>
      </c>
      <c r="D141" s="1"/>
      <c r="E141" s="1"/>
      <c r="F141" s="4"/>
      <c r="G141" s="5">
        <f>F141-L139</f>
        <v>0</v>
      </c>
      <c r="H141" s="4">
        <f t="shared" si="14"/>
        <v>0</v>
      </c>
      <c r="I141" s="1" t="e">
        <f t="shared" si="15"/>
        <v>#DIV/0!</v>
      </c>
      <c r="J141" s="2"/>
      <c r="L141" s="36"/>
    </row>
    <row r="142" spans="1:12" ht="31.5" customHeight="1" hidden="1">
      <c r="A142" s="16" t="s">
        <v>475</v>
      </c>
      <c r="B142" s="63" t="s">
        <v>521</v>
      </c>
      <c r="C142" s="85" t="s">
        <v>239</v>
      </c>
      <c r="D142" s="86">
        <f>D143</f>
        <v>0</v>
      </c>
      <c r="E142" s="86">
        <f>E143</f>
        <v>50</v>
      </c>
      <c r="F142" s="86">
        <f>F143</f>
        <v>0</v>
      </c>
      <c r="G142" s="87">
        <f>G143</f>
        <v>0</v>
      </c>
      <c r="H142" s="5">
        <f t="shared" si="14"/>
        <v>0</v>
      </c>
      <c r="I142" s="6" t="e">
        <f t="shared" si="15"/>
        <v>#DIV/0!</v>
      </c>
      <c r="J142" s="2"/>
      <c r="L142" s="36"/>
    </row>
    <row r="143" spans="1:12" ht="29.25" customHeight="1" hidden="1">
      <c r="A143" s="18" t="s">
        <v>475</v>
      </c>
      <c r="B143" s="48" t="s">
        <v>476</v>
      </c>
      <c r="C143" s="7" t="s">
        <v>241</v>
      </c>
      <c r="D143" s="9">
        <v>0</v>
      </c>
      <c r="E143" s="9">
        <v>50</v>
      </c>
      <c r="F143" s="4">
        <v>0</v>
      </c>
      <c r="G143" s="5">
        <f>F143-L142</f>
        <v>0</v>
      </c>
      <c r="H143" s="4">
        <f t="shared" si="14"/>
        <v>0</v>
      </c>
      <c r="I143" s="1" t="e">
        <f t="shared" si="15"/>
        <v>#DIV/0!</v>
      </c>
      <c r="J143" s="2"/>
      <c r="L143" s="2"/>
    </row>
    <row r="144" spans="1:12" ht="30" customHeight="1" hidden="1">
      <c r="A144" s="18" t="s">
        <v>475</v>
      </c>
      <c r="B144" s="48" t="s">
        <v>8</v>
      </c>
      <c r="C144" s="7" t="s">
        <v>10</v>
      </c>
      <c r="D144" s="9"/>
      <c r="E144" s="9"/>
      <c r="F144" s="4"/>
      <c r="G144" s="5"/>
      <c r="H144" s="4">
        <f t="shared" si="14"/>
        <v>0</v>
      </c>
      <c r="I144" s="1" t="e">
        <f t="shared" si="15"/>
        <v>#DIV/0!</v>
      </c>
      <c r="J144" s="2"/>
      <c r="L144" s="2"/>
    </row>
    <row r="145" spans="1:12" ht="31.5">
      <c r="A145" s="16"/>
      <c r="B145" s="63" t="s">
        <v>422</v>
      </c>
      <c r="C145" s="73" t="s">
        <v>238</v>
      </c>
      <c r="D145" s="6">
        <f>SUM(D146:D150)</f>
        <v>891.4</v>
      </c>
      <c r="E145" s="6">
        <f>SUM(E146:E150)</f>
        <v>140</v>
      </c>
      <c r="F145" s="6">
        <f>SUM(F146:F150)</f>
        <v>83.7</v>
      </c>
      <c r="G145" s="6">
        <f>SUM(G146:G148)</f>
        <v>83.7</v>
      </c>
      <c r="H145" s="5">
        <f t="shared" si="14"/>
        <v>-807.6999999999999</v>
      </c>
      <c r="I145" s="6">
        <f t="shared" si="15"/>
        <v>9.389724029616335</v>
      </c>
      <c r="J145" s="2"/>
      <c r="L145" s="36"/>
    </row>
    <row r="146" spans="1:12" ht="63">
      <c r="A146" s="16" t="s">
        <v>381</v>
      </c>
      <c r="B146" s="63" t="s">
        <v>382</v>
      </c>
      <c r="C146" s="54" t="s">
        <v>29</v>
      </c>
      <c r="D146" s="6">
        <v>350</v>
      </c>
      <c r="E146" s="6">
        <v>140</v>
      </c>
      <c r="F146" s="5">
        <v>0</v>
      </c>
      <c r="G146" s="5">
        <f>F146-L145</f>
        <v>0</v>
      </c>
      <c r="H146" s="5">
        <f t="shared" si="14"/>
        <v>-350</v>
      </c>
      <c r="I146" s="6">
        <f t="shared" si="15"/>
        <v>0</v>
      </c>
      <c r="J146" s="2"/>
      <c r="L146" s="36"/>
    </row>
    <row r="147" spans="1:12" ht="48" customHeight="1">
      <c r="A147" s="16" t="s">
        <v>381</v>
      </c>
      <c r="B147" s="63" t="s">
        <v>382</v>
      </c>
      <c r="C147" s="54" t="s">
        <v>235</v>
      </c>
      <c r="D147" s="6">
        <v>523.4</v>
      </c>
      <c r="E147" s="6"/>
      <c r="F147" s="5">
        <v>83.7</v>
      </c>
      <c r="G147" s="5">
        <f>F147-L146</f>
        <v>83.7</v>
      </c>
      <c r="H147" s="5">
        <f t="shared" si="14"/>
        <v>-439.7</v>
      </c>
      <c r="I147" s="6">
        <f t="shared" si="15"/>
        <v>15.991593427588843</v>
      </c>
      <c r="J147" s="2"/>
      <c r="L147" s="36"/>
    </row>
    <row r="148" spans="1:12" ht="48.75" customHeight="1">
      <c r="A148" s="16" t="s">
        <v>381</v>
      </c>
      <c r="B148" s="63" t="s">
        <v>444</v>
      </c>
      <c r="C148" s="62" t="s">
        <v>236</v>
      </c>
      <c r="D148" s="6">
        <v>18</v>
      </c>
      <c r="E148" s="6"/>
      <c r="F148" s="5">
        <v>0</v>
      </c>
      <c r="G148" s="5">
        <f>F148-L147</f>
        <v>0</v>
      </c>
      <c r="H148" s="5">
        <f t="shared" si="14"/>
        <v>-18</v>
      </c>
      <c r="I148" s="6">
        <f t="shared" si="15"/>
        <v>0</v>
      </c>
      <c r="J148" s="2"/>
      <c r="L148" s="36"/>
    </row>
    <row r="149" spans="1:12" ht="31.5" hidden="1">
      <c r="A149" s="16" t="s">
        <v>383</v>
      </c>
      <c r="B149" s="63" t="s">
        <v>494</v>
      </c>
      <c r="C149" s="62" t="s">
        <v>30</v>
      </c>
      <c r="D149" s="6"/>
      <c r="E149" s="6"/>
      <c r="F149" s="5"/>
      <c r="G149" s="5">
        <f>F149-L148</f>
        <v>0</v>
      </c>
      <c r="H149" s="5">
        <f t="shared" si="14"/>
        <v>0</v>
      </c>
      <c r="I149" s="6" t="e">
        <f t="shared" si="15"/>
        <v>#DIV/0!</v>
      </c>
      <c r="J149" s="2"/>
      <c r="L149" s="36"/>
    </row>
    <row r="150" spans="1:12" ht="49.5" customHeight="1" hidden="1">
      <c r="A150" s="16" t="s">
        <v>381</v>
      </c>
      <c r="B150" s="63" t="s">
        <v>382</v>
      </c>
      <c r="C150" s="62" t="s">
        <v>266</v>
      </c>
      <c r="D150" s="6"/>
      <c r="E150" s="6"/>
      <c r="F150" s="5"/>
      <c r="G150" s="5"/>
      <c r="H150" s="5">
        <f t="shared" si="14"/>
        <v>0</v>
      </c>
      <c r="I150" s="6" t="e">
        <f t="shared" si="15"/>
        <v>#DIV/0!</v>
      </c>
      <c r="J150" s="2"/>
      <c r="L150" s="36"/>
    </row>
    <row r="151" spans="1:12" ht="31.5">
      <c r="A151" s="16"/>
      <c r="B151" s="63" t="s">
        <v>68</v>
      </c>
      <c r="C151" s="62" t="s">
        <v>237</v>
      </c>
      <c r="D151" s="6">
        <f>D152+D153+D154+D156</f>
        <v>73.9</v>
      </c>
      <c r="E151" s="6">
        <f>E152+E153+E154+E157+E155+E156</f>
        <v>0</v>
      </c>
      <c r="F151" s="6">
        <f>F152+F153+F154+F157+F155+F156</f>
        <v>8.92</v>
      </c>
      <c r="G151" s="5"/>
      <c r="H151" s="5">
        <f t="shared" si="14"/>
        <v>-64.98</v>
      </c>
      <c r="I151" s="6">
        <f t="shared" si="15"/>
        <v>12.07036535859269</v>
      </c>
      <c r="J151" s="2"/>
      <c r="L151" s="36"/>
    </row>
    <row r="152" spans="1:12" ht="65.25" customHeight="1">
      <c r="A152" s="16"/>
      <c r="B152" s="63" t="s">
        <v>494</v>
      </c>
      <c r="C152" s="62" t="s">
        <v>156</v>
      </c>
      <c r="D152" s="6">
        <v>3</v>
      </c>
      <c r="E152" s="6"/>
      <c r="F152" s="5">
        <v>0</v>
      </c>
      <c r="G152" s="5"/>
      <c r="H152" s="5">
        <f t="shared" si="14"/>
        <v>-3</v>
      </c>
      <c r="I152" s="6">
        <f t="shared" si="15"/>
        <v>0</v>
      </c>
      <c r="J152" s="2"/>
      <c r="L152" s="36"/>
    </row>
    <row r="153" spans="1:12" ht="63">
      <c r="A153" s="16" t="s">
        <v>383</v>
      </c>
      <c r="B153" s="63" t="s">
        <v>494</v>
      </c>
      <c r="C153" s="62" t="s">
        <v>240</v>
      </c>
      <c r="D153" s="6">
        <f>27.9+10</f>
        <v>37.9</v>
      </c>
      <c r="E153" s="6"/>
      <c r="F153" s="5">
        <v>1.12</v>
      </c>
      <c r="G153" s="5">
        <f>F153-L149</f>
        <v>1.12</v>
      </c>
      <c r="H153" s="5">
        <f t="shared" si="14"/>
        <v>-36.78</v>
      </c>
      <c r="I153" s="6">
        <f t="shared" si="15"/>
        <v>2.9551451187335096</v>
      </c>
      <c r="J153" s="2"/>
      <c r="L153" s="36"/>
    </row>
    <row r="154" spans="1:12" ht="47.25">
      <c r="A154" s="24" t="s">
        <v>383</v>
      </c>
      <c r="B154" s="63" t="s">
        <v>494</v>
      </c>
      <c r="C154" s="62" t="s">
        <v>267</v>
      </c>
      <c r="D154" s="6">
        <v>10</v>
      </c>
      <c r="E154" s="6"/>
      <c r="F154" s="5">
        <v>7.8</v>
      </c>
      <c r="G154" s="5"/>
      <c r="H154" s="5">
        <f t="shared" si="14"/>
        <v>-2.2</v>
      </c>
      <c r="I154" s="6">
        <f t="shared" si="15"/>
        <v>78</v>
      </c>
      <c r="J154" s="2"/>
      <c r="L154" s="36"/>
    </row>
    <row r="155" spans="1:12" ht="63.75" customHeight="1" hidden="1">
      <c r="A155" s="24"/>
      <c r="B155" s="63" t="s">
        <v>494</v>
      </c>
      <c r="C155" s="62" t="s">
        <v>240</v>
      </c>
      <c r="D155" s="6"/>
      <c r="E155" s="6"/>
      <c r="F155" s="5"/>
      <c r="G155" s="5"/>
      <c r="H155" s="5">
        <f t="shared" si="14"/>
        <v>0</v>
      </c>
      <c r="I155" s="6" t="e">
        <f t="shared" si="15"/>
        <v>#DIV/0!</v>
      </c>
      <c r="J155" s="2"/>
      <c r="L155" s="36"/>
    </row>
    <row r="156" spans="1:12" ht="31.5">
      <c r="A156" s="24"/>
      <c r="B156" s="63" t="s">
        <v>494</v>
      </c>
      <c r="C156" s="62" t="s">
        <v>169</v>
      </c>
      <c r="D156" s="6">
        <v>23</v>
      </c>
      <c r="E156" s="6"/>
      <c r="F156" s="5">
        <v>0</v>
      </c>
      <c r="G156" s="5"/>
      <c r="H156" s="5">
        <f t="shared" si="14"/>
        <v>-23</v>
      </c>
      <c r="I156" s="6">
        <f t="shared" si="15"/>
        <v>0</v>
      </c>
      <c r="J156" s="2"/>
      <c r="L156" s="36"/>
    </row>
    <row r="157" spans="1:12" ht="23.25" customHeight="1" hidden="1">
      <c r="A157" s="24" t="s">
        <v>383</v>
      </c>
      <c r="B157" s="63" t="s">
        <v>242</v>
      </c>
      <c r="C157" s="62" t="s">
        <v>243</v>
      </c>
      <c r="D157" s="6"/>
      <c r="E157" s="6"/>
      <c r="F157" s="5"/>
      <c r="G157" s="5"/>
      <c r="H157" s="5">
        <f t="shared" si="14"/>
        <v>0</v>
      </c>
      <c r="I157" s="6" t="e">
        <f t="shared" si="15"/>
        <v>#DIV/0!</v>
      </c>
      <c r="J157" s="2"/>
      <c r="L157" s="36"/>
    </row>
    <row r="158" spans="1:12" ht="32.25" customHeight="1">
      <c r="A158" s="16" t="s">
        <v>477</v>
      </c>
      <c r="B158" s="63" t="s">
        <v>522</v>
      </c>
      <c r="C158" s="54" t="s">
        <v>246</v>
      </c>
      <c r="D158" s="6">
        <f>D159+D160</f>
        <v>269.4</v>
      </c>
      <c r="E158" s="6">
        <f>E159+E160</f>
        <v>0</v>
      </c>
      <c r="F158" s="6">
        <f>F159+F160</f>
        <v>41.3</v>
      </c>
      <c r="G158" s="5"/>
      <c r="H158" s="5">
        <f t="shared" si="14"/>
        <v>-228.09999999999997</v>
      </c>
      <c r="I158" s="6">
        <f t="shared" si="15"/>
        <v>15.330363771343727</v>
      </c>
      <c r="J158" s="2"/>
      <c r="L158" s="36"/>
    </row>
    <row r="159" spans="1:12" ht="60" customHeight="1">
      <c r="A159" s="16" t="s">
        <v>477</v>
      </c>
      <c r="B159" s="63" t="s">
        <v>402</v>
      </c>
      <c r="C159" s="54" t="s">
        <v>247</v>
      </c>
      <c r="D159" s="6">
        <v>20</v>
      </c>
      <c r="E159" s="6"/>
      <c r="F159" s="5">
        <v>0</v>
      </c>
      <c r="G159" s="5">
        <f>F159-L158</f>
        <v>0</v>
      </c>
      <c r="H159" s="5">
        <f t="shared" si="14"/>
        <v>-20</v>
      </c>
      <c r="I159" s="6">
        <f t="shared" si="15"/>
        <v>0</v>
      </c>
      <c r="J159" s="2"/>
      <c r="L159" s="36"/>
    </row>
    <row r="160" spans="1:12" ht="31.5">
      <c r="A160" s="16" t="s">
        <v>477</v>
      </c>
      <c r="B160" s="63" t="s">
        <v>394</v>
      </c>
      <c r="C160" s="54" t="s">
        <v>2</v>
      </c>
      <c r="D160" s="6">
        <v>249.4</v>
      </c>
      <c r="E160" s="6"/>
      <c r="F160" s="5">
        <v>41.3</v>
      </c>
      <c r="G160" s="5">
        <f>F160-L159</f>
        <v>41.3</v>
      </c>
      <c r="H160" s="5">
        <f t="shared" si="14"/>
        <v>-208.10000000000002</v>
      </c>
      <c r="I160" s="6">
        <f t="shared" si="15"/>
        <v>16.55974338412189</v>
      </c>
      <c r="J160" s="2"/>
      <c r="L160" s="36"/>
    </row>
    <row r="161" spans="1:12" ht="15" customHeight="1">
      <c r="A161" s="16"/>
      <c r="B161" s="63" t="s">
        <v>523</v>
      </c>
      <c r="C161" s="54" t="s">
        <v>248</v>
      </c>
      <c r="D161" s="6">
        <f>D163+D172+D174+D175+D176+D177+D178+D179+D182+D181+D173+D164+D180</f>
        <v>87</v>
      </c>
      <c r="E161" s="6">
        <f>E163+E172+E174+E175+E176+E177+E178+E179+E182+E181+E173+E164+E180</f>
        <v>0</v>
      </c>
      <c r="F161" s="6">
        <f>F163+F172+F174+F175+F176+F177+F178+F179+F182+F181+F173+F164+F180</f>
        <v>0.5</v>
      </c>
      <c r="G161" s="6" t="e">
        <f>G162+G163+G164+G165+G168+G169+G174+G175+G182+#REF!+#REF!+#REF!</f>
        <v>#REF!</v>
      </c>
      <c r="H161" s="5">
        <f t="shared" si="14"/>
        <v>-86.5</v>
      </c>
      <c r="I161" s="6">
        <f t="shared" si="15"/>
        <v>0.5747126436781609</v>
      </c>
      <c r="J161" s="2"/>
      <c r="L161" s="36"/>
    </row>
    <row r="162" spans="1:12" ht="13.5" customHeight="1" hidden="1">
      <c r="A162" s="16" t="s">
        <v>384</v>
      </c>
      <c r="B162" s="47" t="s">
        <v>385</v>
      </c>
      <c r="C162" s="17" t="s">
        <v>419</v>
      </c>
      <c r="D162" s="1">
        <v>0</v>
      </c>
      <c r="E162" s="1">
        <v>60</v>
      </c>
      <c r="F162" s="4">
        <v>0</v>
      </c>
      <c r="G162" s="5">
        <f>F162-L161</f>
        <v>0</v>
      </c>
      <c r="H162" s="4">
        <f t="shared" si="14"/>
        <v>0</v>
      </c>
      <c r="I162" s="1" t="e">
        <f t="shared" si="15"/>
        <v>#DIV/0!</v>
      </c>
      <c r="J162" s="2"/>
      <c r="L162" s="2"/>
    </row>
    <row r="163" spans="1:12" ht="47.25" hidden="1">
      <c r="A163" s="16" t="s">
        <v>384</v>
      </c>
      <c r="B163" s="63" t="s">
        <v>487</v>
      </c>
      <c r="C163" s="54" t="s">
        <v>249</v>
      </c>
      <c r="D163" s="6"/>
      <c r="E163" s="6"/>
      <c r="F163" s="6"/>
      <c r="G163" s="5">
        <f>F163-L162</f>
        <v>0</v>
      </c>
      <c r="H163" s="5">
        <f t="shared" si="14"/>
        <v>0</v>
      </c>
      <c r="I163" s="6" t="e">
        <f t="shared" si="15"/>
        <v>#DIV/0!</v>
      </c>
      <c r="J163" s="2"/>
      <c r="L163" s="36"/>
    </row>
    <row r="164" spans="1:12" ht="47.25" hidden="1">
      <c r="A164" s="16" t="s">
        <v>387</v>
      </c>
      <c r="B164" s="47" t="s">
        <v>487</v>
      </c>
      <c r="C164" s="7" t="s">
        <v>250</v>
      </c>
      <c r="D164" s="1"/>
      <c r="E164" s="1"/>
      <c r="F164" s="4"/>
      <c r="G164" s="5">
        <f>F164-L163</f>
        <v>0</v>
      </c>
      <c r="H164" s="4">
        <f t="shared" si="14"/>
        <v>0</v>
      </c>
      <c r="I164" s="1" t="e">
        <f t="shared" si="15"/>
        <v>#DIV/0!</v>
      </c>
      <c r="J164" s="2"/>
      <c r="L164" s="36"/>
    </row>
    <row r="165" spans="1:12" ht="0.75" customHeight="1" hidden="1">
      <c r="A165" s="18" t="s">
        <v>387</v>
      </c>
      <c r="B165" s="48" t="s">
        <v>393</v>
      </c>
      <c r="C165" s="25" t="s">
        <v>14</v>
      </c>
      <c r="D165" s="1"/>
      <c r="E165" s="1"/>
      <c r="F165" s="4"/>
      <c r="G165" s="5">
        <f>F165-L164</f>
        <v>0</v>
      </c>
      <c r="H165" s="4">
        <f t="shared" si="14"/>
        <v>0</v>
      </c>
      <c r="I165" s="1" t="e">
        <f t="shared" si="15"/>
        <v>#DIV/0!</v>
      </c>
      <c r="J165" s="2"/>
      <c r="L165" s="2"/>
    </row>
    <row r="166" spans="1:12" ht="31.5" hidden="1">
      <c r="A166" s="16" t="s">
        <v>384</v>
      </c>
      <c r="B166" s="47" t="s">
        <v>386</v>
      </c>
      <c r="C166" s="7" t="s">
        <v>496</v>
      </c>
      <c r="D166" s="1"/>
      <c r="E166" s="1"/>
      <c r="F166" s="1"/>
      <c r="G166" s="5">
        <f>F166-L165</f>
        <v>0</v>
      </c>
      <c r="H166" s="4">
        <f t="shared" si="14"/>
        <v>0</v>
      </c>
      <c r="I166" s="1" t="e">
        <f t="shared" si="15"/>
        <v>#DIV/0!</v>
      </c>
      <c r="J166" s="2"/>
      <c r="L166" s="2"/>
    </row>
    <row r="167" spans="1:12" ht="15.75" hidden="1">
      <c r="A167" s="24"/>
      <c r="B167" s="50"/>
      <c r="C167" s="7"/>
      <c r="D167" s="10"/>
      <c r="E167" s="10"/>
      <c r="F167" s="10"/>
      <c r="G167" s="8"/>
      <c r="H167" s="8"/>
      <c r="I167" s="10"/>
      <c r="J167" s="2"/>
      <c r="L167" s="2"/>
    </row>
    <row r="168" spans="1:12" ht="47.25" hidden="1">
      <c r="A168" s="16" t="s">
        <v>384</v>
      </c>
      <c r="B168" s="47" t="s">
        <v>386</v>
      </c>
      <c r="C168" s="7" t="s">
        <v>16</v>
      </c>
      <c r="D168" s="6"/>
      <c r="E168" s="1"/>
      <c r="F168" s="1"/>
      <c r="G168" s="5"/>
      <c r="H168" s="4">
        <f aca="true" t="shared" si="16" ref="H168:H187">F168-D168</f>
        <v>0</v>
      </c>
      <c r="I168" s="1" t="e">
        <f aca="true" t="shared" si="17" ref="I168:I187">F168/D168*100</f>
        <v>#DIV/0!</v>
      </c>
      <c r="J168" s="2"/>
      <c r="L168" s="2"/>
    </row>
    <row r="169" spans="1:12" ht="15.75" hidden="1">
      <c r="A169" s="16" t="s">
        <v>384</v>
      </c>
      <c r="B169" s="47" t="s">
        <v>386</v>
      </c>
      <c r="C169" s="7" t="s">
        <v>15</v>
      </c>
      <c r="D169" s="6"/>
      <c r="E169" s="1"/>
      <c r="F169" s="1"/>
      <c r="G169" s="5">
        <f>F169-L167</f>
        <v>0</v>
      </c>
      <c r="H169" s="4">
        <f t="shared" si="16"/>
        <v>0</v>
      </c>
      <c r="I169" s="1" t="e">
        <f t="shared" si="17"/>
        <v>#DIV/0!</v>
      </c>
      <c r="J169" s="2"/>
      <c r="L169" s="2"/>
    </row>
    <row r="170" spans="1:12" ht="15.75" hidden="1">
      <c r="A170" s="16" t="s">
        <v>384</v>
      </c>
      <c r="B170" s="47" t="s">
        <v>386</v>
      </c>
      <c r="C170" s="7" t="s">
        <v>509</v>
      </c>
      <c r="D170" s="11"/>
      <c r="E170" s="1"/>
      <c r="F170" s="1"/>
      <c r="G170" s="5">
        <f>F170-L169</f>
        <v>0</v>
      </c>
      <c r="H170" s="4">
        <f t="shared" si="16"/>
        <v>0</v>
      </c>
      <c r="I170" s="1" t="e">
        <f t="shared" si="17"/>
        <v>#DIV/0!</v>
      </c>
      <c r="J170" s="2"/>
      <c r="L170" s="2"/>
    </row>
    <row r="171" spans="1:12" ht="31.5" hidden="1">
      <c r="A171" s="16" t="s">
        <v>384</v>
      </c>
      <c r="B171" s="47" t="s">
        <v>386</v>
      </c>
      <c r="C171" s="7" t="s">
        <v>7</v>
      </c>
      <c r="D171" s="6"/>
      <c r="E171" s="1"/>
      <c r="F171" s="1"/>
      <c r="G171" s="5">
        <f>F171-L170</f>
        <v>0</v>
      </c>
      <c r="H171" s="4">
        <f t="shared" si="16"/>
        <v>0</v>
      </c>
      <c r="I171" s="1" t="e">
        <f t="shared" si="17"/>
        <v>#DIV/0!</v>
      </c>
      <c r="J171" s="2"/>
      <c r="L171" s="2"/>
    </row>
    <row r="172" spans="1:12" ht="15.75" hidden="1">
      <c r="A172" s="16" t="s">
        <v>384</v>
      </c>
      <c r="B172" s="47" t="s">
        <v>385</v>
      </c>
      <c r="C172" s="7" t="s">
        <v>419</v>
      </c>
      <c r="D172" s="6"/>
      <c r="E172" s="1"/>
      <c r="F172" s="1"/>
      <c r="G172" s="5"/>
      <c r="H172" s="4">
        <f t="shared" si="16"/>
        <v>0</v>
      </c>
      <c r="I172" s="1" t="e">
        <f t="shared" si="17"/>
        <v>#DIV/0!</v>
      </c>
      <c r="J172" s="2"/>
      <c r="L172" s="2"/>
    </row>
    <row r="173" spans="1:12" ht="47.25" hidden="1">
      <c r="A173" s="16"/>
      <c r="B173" s="47" t="s">
        <v>100</v>
      </c>
      <c r="C173" s="7" t="s">
        <v>101</v>
      </c>
      <c r="D173" s="6"/>
      <c r="E173" s="1"/>
      <c r="F173" s="1"/>
      <c r="G173" s="5"/>
      <c r="H173" s="4">
        <f t="shared" si="16"/>
        <v>0</v>
      </c>
      <c r="I173" s="1" t="e">
        <f t="shared" si="17"/>
        <v>#DIV/0!</v>
      </c>
      <c r="J173" s="2"/>
      <c r="L173" s="2"/>
    </row>
    <row r="174" spans="1:12" ht="48.75" customHeight="1" hidden="1">
      <c r="A174" s="16" t="s">
        <v>387</v>
      </c>
      <c r="B174" s="47" t="s">
        <v>524</v>
      </c>
      <c r="C174" s="7" t="s">
        <v>268</v>
      </c>
      <c r="D174" s="6"/>
      <c r="E174" s="1"/>
      <c r="F174" s="1"/>
      <c r="G174" s="5"/>
      <c r="H174" s="4">
        <f t="shared" si="16"/>
        <v>0</v>
      </c>
      <c r="I174" s="1" t="e">
        <f t="shared" si="17"/>
        <v>#DIV/0!</v>
      </c>
      <c r="J174" s="2"/>
      <c r="L174" s="2"/>
    </row>
    <row r="175" spans="1:12" ht="63" hidden="1">
      <c r="A175" s="16" t="s">
        <v>387</v>
      </c>
      <c r="B175" s="47" t="s">
        <v>524</v>
      </c>
      <c r="C175" s="7" t="s">
        <v>255</v>
      </c>
      <c r="D175" s="6"/>
      <c r="E175" s="1"/>
      <c r="F175" s="1"/>
      <c r="G175" s="5"/>
      <c r="H175" s="4">
        <f t="shared" si="16"/>
        <v>0</v>
      </c>
      <c r="I175" s="1" t="e">
        <f t="shared" si="17"/>
        <v>#DIV/0!</v>
      </c>
      <c r="J175" s="2"/>
      <c r="L175" s="2"/>
    </row>
    <row r="176" spans="1:12" ht="63" hidden="1">
      <c r="A176" s="16"/>
      <c r="B176" s="47" t="s">
        <v>524</v>
      </c>
      <c r="C176" s="7" t="s">
        <v>283</v>
      </c>
      <c r="D176" s="6"/>
      <c r="E176" s="1"/>
      <c r="F176" s="1"/>
      <c r="G176" s="5"/>
      <c r="H176" s="4">
        <f t="shared" si="16"/>
        <v>0</v>
      </c>
      <c r="I176" s="1" t="e">
        <f t="shared" si="17"/>
        <v>#DIV/0!</v>
      </c>
      <c r="J176" s="2"/>
      <c r="L176" s="2"/>
    </row>
    <row r="177" spans="1:12" ht="78.75" hidden="1">
      <c r="A177" s="16"/>
      <c r="B177" s="47" t="s">
        <v>524</v>
      </c>
      <c r="C177" s="7" t="s">
        <v>327</v>
      </c>
      <c r="D177" s="6"/>
      <c r="E177" s="1"/>
      <c r="F177" s="1"/>
      <c r="G177" s="5"/>
      <c r="H177" s="4">
        <f t="shared" si="16"/>
        <v>0</v>
      </c>
      <c r="I177" s="1" t="e">
        <f t="shared" si="17"/>
        <v>#DIV/0!</v>
      </c>
      <c r="J177" s="2"/>
      <c r="L177" s="2"/>
    </row>
    <row r="178" spans="1:12" ht="63" hidden="1">
      <c r="A178" s="16"/>
      <c r="B178" s="47" t="s">
        <v>524</v>
      </c>
      <c r="C178" s="7" t="s">
        <v>256</v>
      </c>
      <c r="D178" s="6"/>
      <c r="E178" s="1"/>
      <c r="F178" s="1"/>
      <c r="G178" s="5"/>
      <c r="H178" s="4">
        <f t="shared" si="16"/>
        <v>0</v>
      </c>
      <c r="I178" s="1" t="e">
        <f t="shared" si="17"/>
        <v>#DIV/0!</v>
      </c>
      <c r="J178" s="2"/>
      <c r="L178" s="2"/>
    </row>
    <row r="179" spans="1:12" ht="78" customHeight="1" hidden="1">
      <c r="A179" s="16"/>
      <c r="B179" s="47" t="s">
        <v>524</v>
      </c>
      <c r="C179" s="7" t="s">
        <v>257</v>
      </c>
      <c r="D179" s="6"/>
      <c r="E179" s="1"/>
      <c r="F179" s="1"/>
      <c r="G179" s="5"/>
      <c r="H179" s="4">
        <f t="shared" si="16"/>
        <v>0</v>
      </c>
      <c r="I179" s="1" t="e">
        <f t="shared" si="17"/>
        <v>#DIV/0!</v>
      </c>
      <c r="J179" s="2"/>
      <c r="L179" s="2"/>
    </row>
    <row r="180" spans="1:12" ht="76.5" customHeight="1" hidden="1">
      <c r="A180" s="16"/>
      <c r="B180" s="47" t="s">
        <v>524</v>
      </c>
      <c r="C180" s="7" t="s">
        <v>11</v>
      </c>
      <c r="D180" s="6"/>
      <c r="E180" s="1"/>
      <c r="F180" s="1"/>
      <c r="G180" s="5"/>
      <c r="H180" s="4">
        <f t="shared" si="16"/>
        <v>0</v>
      </c>
      <c r="I180" s="1" t="e">
        <f t="shared" si="17"/>
        <v>#DIV/0!</v>
      </c>
      <c r="J180" s="2"/>
      <c r="L180" s="2"/>
    </row>
    <row r="181" spans="1:12" ht="78.75" hidden="1">
      <c r="A181" s="16"/>
      <c r="B181" s="47" t="s">
        <v>524</v>
      </c>
      <c r="C181" s="7" t="s">
        <v>99</v>
      </c>
      <c r="D181" s="6"/>
      <c r="E181" s="1"/>
      <c r="F181" s="1"/>
      <c r="G181" s="5"/>
      <c r="H181" s="4">
        <f t="shared" si="16"/>
        <v>0</v>
      </c>
      <c r="I181" s="1" t="e">
        <f t="shared" si="17"/>
        <v>#DIV/0!</v>
      </c>
      <c r="J181" s="2"/>
      <c r="L181" s="2"/>
    </row>
    <row r="182" spans="1:12" ht="14.25" customHeight="1">
      <c r="A182" s="16" t="s">
        <v>387</v>
      </c>
      <c r="B182" s="47" t="s">
        <v>386</v>
      </c>
      <c r="C182" s="7" t="s">
        <v>258</v>
      </c>
      <c r="D182" s="6">
        <v>87</v>
      </c>
      <c r="E182" s="1"/>
      <c r="F182" s="1">
        <v>0.5</v>
      </c>
      <c r="G182" s="5"/>
      <c r="H182" s="4">
        <f t="shared" si="16"/>
        <v>-86.5</v>
      </c>
      <c r="I182" s="1">
        <f t="shared" si="17"/>
        <v>0.5747126436781609</v>
      </c>
      <c r="J182" s="2"/>
      <c r="L182" s="2"/>
    </row>
    <row r="183" spans="1:12" ht="13.5" customHeight="1" hidden="1">
      <c r="A183" s="16"/>
      <c r="B183" s="47" t="s">
        <v>524</v>
      </c>
      <c r="C183" s="7" t="s">
        <v>36</v>
      </c>
      <c r="D183" s="6"/>
      <c r="E183" s="1"/>
      <c r="F183" s="1">
        <v>0</v>
      </c>
      <c r="G183" s="5"/>
      <c r="H183" s="4">
        <f t="shared" si="16"/>
        <v>0</v>
      </c>
      <c r="I183" s="1" t="e">
        <f t="shared" si="17"/>
        <v>#DIV/0!</v>
      </c>
      <c r="J183" s="2"/>
      <c r="L183" s="2"/>
    </row>
    <row r="184" spans="1:12" ht="15.75">
      <c r="A184" s="88"/>
      <c r="B184" s="63"/>
      <c r="C184" s="54" t="s">
        <v>478</v>
      </c>
      <c r="D184" s="6">
        <f>D10+D20+D21+D38+D114+D123+D130+D135+D142+D145+D151+D158+D161</f>
        <v>119114.09999999999</v>
      </c>
      <c r="E184" s="6">
        <f>E10+E20+E21+E38+E114+E123+E130+E135+E142+E145+E151+E158+E161</f>
        <v>866</v>
      </c>
      <c r="F184" s="6">
        <f>F10+F20+F21+F38+F114+F123+F130+F135+F142+F145+F151+F158+F161</f>
        <v>17709.02031</v>
      </c>
      <c r="G184" s="6" t="e">
        <f>G10+G21+G36+G38+G114+G123+G130+G135+G141+G143+G145+G149+G153+G159+G160+G162+G163+G165+G164+G166+G167+G169+G170+G171</f>
        <v>#REF!</v>
      </c>
      <c r="H184" s="5">
        <f t="shared" si="16"/>
        <v>-101405.07968999998</v>
      </c>
      <c r="I184" s="6">
        <f t="shared" si="17"/>
        <v>14.867274579583778</v>
      </c>
      <c r="J184" s="2"/>
      <c r="L184" s="36"/>
    </row>
    <row r="185" spans="1:12" ht="18.75" customHeight="1">
      <c r="A185" s="88" t="s">
        <v>387</v>
      </c>
      <c r="B185" s="63" t="s">
        <v>388</v>
      </c>
      <c r="C185" s="54" t="s">
        <v>479</v>
      </c>
      <c r="D185" s="6">
        <v>66972.2</v>
      </c>
      <c r="E185" s="6"/>
      <c r="F185" s="5">
        <v>9800.6</v>
      </c>
      <c r="G185" s="5">
        <f>F185-L184</f>
        <v>9800.6</v>
      </c>
      <c r="H185" s="5">
        <f t="shared" si="16"/>
        <v>-57171.6</v>
      </c>
      <c r="I185" s="6">
        <f t="shared" si="17"/>
        <v>14.633833142706976</v>
      </c>
      <c r="J185" s="2"/>
      <c r="L185" s="2"/>
    </row>
    <row r="186" spans="1:12" ht="33.75" customHeight="1" hidden="1">
      <c r="A186" s="88"/>
      <c r="B186" s="63" t="s">
        <v>170</v>
      </c>
      <c r="C186" s="54" t="s">
        <v>463</v>
      </c>
      <c r="D186" s="6"/>
      <c r="E186" s="6"/>
      <c r="F186" s="5"/>
      <c r="G186" s="5"/>
      <c r="H186" s="5">
        <f t="shared" si="16"/>
        <v>0</v>
      </c>
      <c r="I186" s="6" t="e">
        <f t="shared" si="17"/>
        <v>#DIV/0!</v>
      </c>
      <c r="J186" s="2"/>
      <c r="L186" s="2"/>
    </row>
    <row r="187" spans="1:12" ht="15.75">
      <c r="A187" s="88"/>
      <c r="B187" s="88"/>
      <c r="C187" s="54" t="s">
        <v>339</v>
      </c>
      <c r="D187" s="6">
        <f>SUM(D184:D186)</f>
        <v>186086.3</v>
      </c>
      <c r="E187" s="6">
        <f>SUM(E184:E186)</f>
        <v>866</v>
      </c>
      <c r="F187" s="6">
        <f>SUM(F184:F186)</f>
        <v>27509.62031</v>
      </c>
      <c r="G187" s="6" t="e">
        <f>G184+G185</f>
        <v>#REF!</v>
      </c>
      <c r="H187" s="5">
        <f t="shared" si="16"/>
        <v>-158576.67969</v>
      </c>
      <c r="I187" s="6">
        <f t="shared" si="17"/>
        <v>14.783259331826148</v>
      </c>
      <c r="J187" s="57"/>
      <c r="L187" s="28"/>
    </row>
    <row r="188" spans="1:12" ht="15.75">
      <c r="A188" s="158"/>
      <c r="B188" s="158"/>
      <c r="C188" s="158"/>
      <c r="D188" s="158"/>
      <c r="E188" s="158"/>
      <c r="F188" s="158"/>
      <c r="G188" s="158"/>
      <c r="H188" s="158"/>
      <c r="I188" s="159"/>
      <c r="J188" s="57"/>
      <c r="L188" s="28"/>
    </row>
    <row r="189" spans="1:12" s="27" customFormat="1" ht="15.75">
      <c r="A189" s="89"/>
      <c r="B189" s="90"/>
      <c r="C189" s="91" t="s">
        <v>5</v>
      </c>
      <c r="D189" s="70">
        <f>D190+D192+D204+D211+D227+D233+D236+D242+D246+D251+D254+D257+D263+D191</f>
        <v>22937.600000000002</v>
      </c>
      <c r="E189" s="70">
        <f>E190+E192+E204+E211+E227+E233+E236+E242+E246+E251+E254+E257+E263+E191</f>
        <v>0</v>
      </c>
      <c r="F189" s="70">
        <f>F190+F192+F204+F211+F227+F233+F236+F242+F246+F251+F254+F257+F263+F191</f>
        <v>0</v>
      </c>
      <c r="G189" s="13"/>
      <c r="H189" s="5">
        <f aca="true" t="shared" si="18" ref="H189:H221">F189-D189</f>
        <v>-22937.600000000002</v>
      </c>
      <c r="I189" s="6">
        <f aca="true" t="shared" si="19" ref="I189:I221">F189/D189*100</f>
        <v>0</v>
      </c>
      <c r="J189" s="101"/>
      <c r="L189" s="102"/>
    </row>
    <row r="190" spans="1:12" ht="30" customHeight="1" hidden="1">
      <c r="A190" s="92"/>
      <c r="B190" s="93" t="s">
        <v>289</v>
      </c>
      <c r="C190" s="94" t="s">
        <v>109</v>
      </c>
      <c r="D190" s="70"/>
      <c r="E190" s="70"/>
      <c r="F190" s="70"/>
      <c r="G190" s="13"/>
      <c r="H190" s="5">
        <f t="shared" si="18"/>
        <v>0</v>
      </c>
      <c r="I190" s="6" t="e">
        <f t="shared" si="19"/>
        <v>#DIV/0!</v>
      </c>
      <c r="J190" s="57"/>
      <c r="L190" s="28"/>
    </row>
    <row r="191" spans="1:12" ht="72" customHeight="1">
      <c r="A191" s="92"/>
      <c r="B191" s="93" t="s">
        <v>284</v>
      </c>
      <c r="C191" s="94" t="s">
        <v>285</v>
      </c>
      <c r="D191" s="75">
        <v>30</v>
      </c>
      <c r="E191" s="75"/>
      <c r="F191" s="75">
        <v>0</v>
      </c>
      <c r="G191" s="99"/>
      <c r="H191" s="5">
        <f t="shared" si="18"/>
        <v>-30</v>
      </c>
      <c r="I191" s="72">
        <f t="shared" si="19"/>
        <v>0</v>
      </c>
      <c r="J191" s="57"/>
      <c r="L191" s="28"/>
    </row>
    <row r="192" spans="1:12" ht="34.5" customHeight="1">
      <c r="A192" s="95"/>
      <c r="B192" s="100" t="s">
        <v>353</v>
      </c>
      <c r="C192" s="96" t="s">
        <v>515</v>
      </c>
      <c r="D192" s="75">
        <f>D193+D195+D198+D196+D201+D194+D197+D199+D200+D203+D202</f>
        <v>60</v>
      </c>
      <c r="E192" s="75">
        <f>E193+E195+E198+E196+E201+E194+E197+E199+E200+E203+E202</f>
        <v>0</v>
      </c>
      <c r="F192" s="75">
        <f>F193+F195+F198+F196+F201+F194+F197+F199+F200+F203+F202</f>
        <v>0</v>
      </c>
      <c r="G192" s="67"/>
      <c r="H192" s="67">
        <f t="shared" si="18"/>
        <v>-60</v>
      </c>
      <c r="I192" s="72">
        <f t="shared" si="19"/>
        <v>0</v>
      </c>
      <c r="J192" s="57"/>
      <c r="L192" s="28"/>
    </row>
    <row r="193" spans="1:12" ht="31.5" hidden="1">
      <c r="A193" s="95"/>
      <c r="B193" s="74" t="s">
        <v>411</v>
      </c>
      <c r="C193" s="62" t="s">
        <v>334</v>
      </c>
      <c r="D193" s="75"/>
      <c r="E193" s="75"/>
      <c r="F193" s="75"/>
      <c r="G193" s="67"/>
      <c r="H193" s="67">
        <f t="shared" si="18"/>
        <v>0</v>
      </c>
      <c r="I193" s="72" t="e">
        <f t="shared" si="19"/>
        <v>#DIV/0!</v>
      </c>
      <c r="J193" s="57"/>
      <c r="L193" s="28"/>
    </row>
    <row r="194" spans="1:12" ht="80.25" customHeight="1" hidden="1">
      <c r="A194" s="26"/>
      <c r="B194" s="74" t="s">
        <v>411</v>
      </c>
      <c r="C194" s="62" t="s">
        <v>102</v>
      </c>
      <c r="D194" s="75"/>
      <c r="E194" s="75"/>
      <c r="F194" s="75"/>
      <c r="G194" s="67"/>
      <c r="H194" s="67">
        <f t="shared" si="18"/>
        <v>0</v>
      </c>
      <c r="I194" s="72" t="e">
        <f t="shared" si="19"/>
        <v>#DIV/0!</v>
      </c>
      <c r="J194" s="57"/>
      <c r="L194" s="28"/>
    </row>
    <row r="195" spans="1:12" ht="50.25" customHeight="1" hidden="1">
      <c r="A195" s="26"/>
      <c r="B195" s="74" t="s">
        <v>411</v>
      </c>
      <c r="C195" s="62" t="s">
        <v>222</v>
      </c>
      <c r="D195" s="75"/>
      <c r="E195" s="75"/>
      <c r="F195" s="75"/>
      <c r="G195" s="67"/>
      <c r="H195" s="67">
        <f t="shared" si="18"/>
        <v>0</v>
      </c>
      <c r="I195" s="72" t="e">
        <f t="shared" si="19"/>
        <v>#DIV/0!</v>
      </c>
      <c r="J195" s="57"/>
      <c r="L195" s="28"/>
    </row>
    <row r="196" spans="1:12" ht="32.25" customHeight="1">
      <c r="A196" s="26"/>
      <c r="B196" s="74" t="s">
        <v>413</v>
      </c>
      <c r="C196" s="62" t="s">
        <v>270</v>
      </c>
      <c r="D196" s="75">
        <v>60</v>
      </c>
      <c r="E196" s="75"/>
      <c r="F196" s="75">
        <v>0</v>
      </c>
      <c r="G196" s="67"/>
      <c r="H196" s="67">
        <f t="shared" si="18"/>
        <v>-60</v>
      </c>
      <c r="I196" s="72">
        <f t="shared" si="19"/>
        <v>0</v>
      </c>
      <c r="J196" s="57"/>
      <c r="L196" s="28"/>
    </row>
    <row r="197" spans="1:12" ht="80.25" customHeight="1" hidden="1">
      <c r="A197" s="26"/>
      <c r="B197" s="74" t="s">
        <v>413</v>
      </c>
      <c r="C197" s="62" t="s">
        <v>102</v>
      </c>
      <c r="D197" s="75"/>
      <c r="E197" s="75"/>
      <c r="F197" s="75"/>
      <c r="G197" s="67"/>
      <c r="H197" s="67">
        <f t="shared" si="18"/>
        <v>0</v>
      </c>
      <c r="I197" s="72" t="e">
        <f t="shared" si="19"/>
        <v>#DIV/0!</v>
      </c>
      <c r="J197" s="57"/>
      <c r="L197" s="28"/>
    </row>
    <row r="198" spans="1:12" ht="49.5" customHeight="1" hidden="1">
      <c r="A198" s="26"/>
      <c r="B198" s="74" t="s">
        <v>413</v>
      </c>
      <c r="C198" s="62" t="s">
        <v>512</v>
      </c>
      <c r="D198" s="75"/>
      <c r="E198" s="75"/>
      <c r="F198" s="75"/>
      <c r="G198" s="67"/>
      <c r="H198" s="67">
        <f t="shared" si="18"/>
        <v>0</v>
      </c>
      <c r="I198" s="72" t="e">
        <f t="shared" si="19"/>
        <v>#DIV/0!</v>
      </c>
      <c r="J198" s="57"/>
      <c r="L198" s="28"/>
    </row>
    <row r="199" spans="1:12" ht="20.25" customHeight="1" hidden="1">
      <c r="A199" s="26"/>
      <c r="B199" s="74" t="s">
        <v>430</v>
      </c>
      <c r="C199" s="62" t="s">
        <v>66</v>
      </c>
      <c r="D199" s="75"/>
      <c r="E199" s="75"/>
      <c r="F199" s="75"/>
      <c r="G199" s="67"/>
      <c r="H199" s="68">
        <f t="shared" si="18"/>
        <v>0</v>
      </c>
      <c r="I199" s="69" t="e">
        <f t="shared" si="19"/>
        <v>#DIV/0!</v>
      </c>
      <c r="J199" s="57"/>
      <c r="L199" s="28"/>
    </row>
    <row r="200" spans="1:12" ht="31.5" hidden="1">
      <c r="A200" s="26"/>
      <c r="B200" s="74" t="s">
        <v>431</v>
      </c>
      <c r="C200" s="62" t="s">
        <v>111</v>
      </c>
      <c r="D200" s="75"/>
      <c r="E200" s="75"/>
      <c r="F200" s="75"/>
      <c r="G200" s="67"/>
      <c r="H200" s="68">
        <f t="shared" si="18"/>
        <v>0</v>
      </c>
      <c r="I200" s="69" t="e">
        <f t="shared" si="19"/>
        <v>#DIV/0!</v>
      </c>
      <c r="J200" s="57"/>
      <c r="L200" s="28"/>
    </row>
    <row r="201" spans="1:12" ht="60" customHeight="1" hidden="1">
      <c r="A201" s="26"/>
      <c r="B201" s="65" t="s">
        <v>432</v>
      </c>
      <c r="C201" s="17" t="s">
        <v>336</v>
      </c>
      <c r="D201" s="66"/>
      <c r="E201" s="66"/>
      <c r="F201" s="66"/>
      <c r="G201" s="67"/>
      <c r="H201" s="68">
        <f t="shared" si="18"/>
        <v>0</v>
      </c>
      <c r="I201" s="69" t="e">
        <f t="shared" si="19"/>
        <v>#DIV/0!</v>
      </c>
      <c r="J201" s="57"/>
      <c r="L201" s="28"/>
    </row>
    <row r="202" spans="1:12" ht="60" customHeight="1" hidden="1">
      <c r="A202" s="26"/>
      <c r="B202" s="65" t="s">
        <v>493</v>
      </c>
      <c r="C202" s="17" t="s">
        <v>286</v>
      </c>
      <c r="D202" s="66"/>
      <c r="E202" s="66"/>
      <c r="F202" s="66"/>
      <c r="G202" s="67"/>
      <c r="H202" s="68">
        <f t="shared" si="18"/>
        <v>0</v>
      </c>
      <c r="I202" s="69" t="e">
        <f t="shared" si="19"/>
        <v>#DIV/0!</v>
      </c>
      <c r="J202" s="57"/>
      <c r="L202" s="28"/>
    </row>
    <row r="203" spans="1:12" ht="31.5" hidden="1">
      <c r="A203" s="26"/>
      <c r="B203" s="65" t="s">
        <v>493</v>
      </c>
      <c r="C203" s="17" t="s">
        <v>126</v>
      </c>
      <c r="D203" s="66"/>
      <c r="E203" s="66"/>
      <c r="F203" s="66"/>
      <c r="G203" s="67"/>
      <c r="H203" s="68">
        <f t="shared" si="18"/>
        <v>0</v>
      </c>
      <c r="I203" s="69" t="e">
        <f t="shared" si="19"/>
        <v>#DIV/0!</v>
      </c>
      <c r="J203" s="57"/>
      <c r="L203" s="28"/>
    </row>
    <row r="204" spans="1:12" ht="15.75">
      <c r="A204" s="26"/>
      <c r="B204" s="74" t="s">
        <v>103</v>
      </c>
      <c r="C204" s="73" t="s">
        <v>333</v>
      </c>
      <c r="D204" s="75">
        <f>D208+D210+D209+D205+D206+D207</f>
        <v>406.5</v>
      </c>
      <c r="E204" s="75">
        <f>E208+E210+E209</f>
        <v>0</v>
      </c>
      <c r="F204" s="75">
        <f>F208+F210+F209</f>
        <v>0</v>
      </c>
      <c r="G204" s="67"/>
      <c r="H204" s="68">
        <f t="shared" si="18"/>
        <v>-406.5</v>
      </c>
      <c r="I204" s="69">
        <f t="shared" si="19"/>
        <v>0</v>
      </c>
      <c r="J204" s="57"/>
      <c r="L204" s="28"/>
    </row>
    <row r="205" spans="1:12" ht="47.25">
      <c r="A205" s="26"/>
      <c r="B205" s="74" t="s">
        <v>364</v>
      </c>
      <c r="C205" s="73" t="s">
        <v>271</v>
      </c>
      <c r="D205" s="75">
        <v>110</v>
      </c>
      <c r="E205" s="75"/>
      <c r="F205" s="75">
        <v>0</v>
      </c>
      <c r="G205" s="67"/>
      <c r="H205" s="68">
        <f>F205-D205</f>
        <v>-110</v>
      </c>
      <c r="I205" s="69">
        <f>F205/D205*100</f>
        <v>0</v>
      </c>
      <c r="J205" s="57"/>
      <c r="L205" s="28"/>
    </row>
    <row r="206" spans="1:12" ht="47.25">
      <c r="A206" s="26"/>
      <c r="B206" s="74" t="s">
        <v>364</v>
      </c>
      <c r="C206" s="73" t="s">
        <v>272</v>
      </c>
      <c r="D206" s="75">
        <v>16.5</v>
      </c>
      <c r="E206" s="75"/>
      <c r="F206" s="75">
        <v>0</v>
      </c>
      <c r="G206" s="67"/>
      <c r="H206" s="68">
        <f>F206-D206</f>
        <v>-16.5</v>
      </c>
      <c r="I206" s="69">
        <f>F206/D206*100</f>
        <v>0</v>
      </c>
      <c r="J206" s="57"/>
      <c r="L206" s="28"/>
    </row>
    <row r="207" spans="1:12" ht="47.25">
      <c r="A207" s="26"/>
      <c r="B207" s="74" t="s">
        <v>364</v>
      </c>
      <c r="C207" s="73" t="s">
        <v>273</v>
      </c>
      <c r="D207" s="75">
        <v>280</v>
      </c>
      <c r="E207" s="75"/>
      <c r="F207" s="75">
        <v>0</v>
      </c>
      <c r="G207" s="67"/>
      <c r="H207" s="68">
        <f>F207-D207</f>
        <v>-280</v>
      </c>
      <c r="I207" s="69">
        <f>F207/D207*100</f>
        <v>0</v>
      </c>
      <c r="J207" s="57"/>
      <c r="L207" s="28"/>
    </row>
    <row r="208" spans="1:12" ht="47.25" hidden="1">
      <c r="A208" s="26"/>
      <c r="B208" s="74" t="s">
        <v>420</v>
      </c>
      <c r="C208" s="73" t="s">
        <v>106</v>
      </c>
      <c r="D208" s="75"/>
      <c r="E208" s="75"/>
      <c r="F208" s="75"/>
      <c r="G208" s="67"/>
      <c r="H208" s="68">
        <f t="shared" si="18"/>
        <v>0</v>
      </c>
      <c r="I208" s="69" t="e">
        <f t="shared" si="19"/>
        <v>#DIV/0!</v>
      </c>
      <c r="J208" s="57"/>
      <c r="L208" s="28"/>
    </row>
    <row r="209" spans="1:12" ht="61.5" customHeight="1" hidden="1">
      <c r="A209" s="26"/>
      <c r="B209" s="74" t="s">
        <v>367</v>
      </c>
      <c r="C209" s="17" t="s">
        <v>86</v>
      </c>
      <c r="D209" s="75"/>
      <c r="E209" s="75"/>
      <c r="F209" s="75"/>
      <c r="G209" s="67"/>
      <c r="H209" s="67">
        <f t="shared" si="18"/>
        <v>0</v>
      </c>
      <c r="I209" s="72" t="e">
        <f t="shared" si="19"/>
        <v>#DIV/0!</v>
      </c>
      <c r="J209" s="57"/>
      <c r="L209" s="28"/>
    </row>
    <row r="210" spans="1:12" ht="78.75" hidden="1">
      <c r="A210" s="26"/>
      <c r="B210" s="74" t="s">
        <v>367</v>
      </c>
      <c r="C210" s="62" t="s">
        <v>102</v>
      </c>
      <c r="D210" s="75"/>
      <c r="E210" s="75"/>
      <c r="F210" s="75"/>
      <c r="G210" s="67"/>
      <c r="H210" s="67">
        <f t="shared" si="18"/>
        <v>0</v>
      </c>
      <c r="I210" s="72" t="e">
        <f t="shared" si="19"/>
        <v>#DIV/0!</v>
      </c>
      <c r="J210" s="57"/>
      <c r="L210" s="28"/>
    </row>
    <row r="211" spans="1:12" ht="15.75">
      <c r="A211" s="26"/>
      <c r="B211" s="63" t="s">
        <v>372</v>
      </c>
      <c r="C211" s="73" t="s">
        <v>337</v>
      </c>
      <c r="D211" s="70">
        <f>D212+D213+D214+D216+D217+D218+D219+D220+D221+D222+D225+D226+D215+D223+D224</f>
        <v>18950.6</v>
      </c>
      <c r="E211" s="70">
        <f>E212+E213+E214+E216+E217+E218+E219+E220+E221+E222+E225+E226+E215+E223+E224</f>
        <v>0</v>
      </c>
      <c r="F211" s="70">
        <f>F212+F213+F214+F216+F217+F218+F219+F220+F221+F222+F225+F226+F215+F223+F224</f>
        <v>0</v>
      </c>
      <c r="G211" s="70">
        <f>G212+G213+G214+G216+G217+G218+G219+G220+G221+G222+G225+G226+G215</f>
        <v>0</v>
      </c>
      <c r="H211" s="67">
        <f t="shared" si="18"/>
        <v>-18950.6</v>
      </c>
      <c r="I211" s="72">
        <f t="shared" si="19"/>
        <v>0</v>
      </c>
      <c r="J211" s="57"/>
      <c r="L211" s="28"/>
    </row>
    <row r="212" spans="1:12" ht="63">
      <c r="A212" s="26"/>
      <c r="B212" s="47" t="s">
        <v>374</v>
      </c>
      <c r="C212" s="7" t="s">
        <v>73</v>
      </c>
      <c r="D212" s="60">
        <v>1540</v>
      </c>
      <c r="E212" s="13"/>
      <c r="F212" s="4">
        <v>0</v>
      </c>
      <c r="G212" s="5"/>
      <c r="H212" s="68">
        <f t="shared" si="18"/>
        <v>-1540</v>
      </c>
      <c r="I212" s="69">
        <f t="shared" si="19"/>
        <v>0</v>
      </c>
      <c r="J212" s="57"/>
      <c r="L212" s="28"/>
    </row>
    <row r="213" spans="1:12" ht="69" customHeight="1">
      <c r="A213" s="26"/>
      <c r="B213" s="63" t="s">
        <v>374</v>
      </c>
      <c r="C213" s="7" t="s">
        <v>72</v>
      </c>
      <c r="D213" s="70">
        <v>30</v>
      </c>
      <c r="E213" s="13"/>
      <c r="F213" s="5">
        <v>0</v>
      </c>
      <c r="G213" s="5"/>
      <c r="H213" s="67">
        <f t="shared" si="18"/>
        <v>-30</v>
      </c>
      <c r="I213" s="72">
        <f t="shared" si="19"/>
        <v>0</v>
      </c>
      <c r="J213" s="57"/>
      <c r="L213" s="28"/>
    </row>
    <row r="214" spans="1:12" ht="78.75" hidden="1">
      <c r="A214" s="26"/>
      <c r="B214" s="63" t="s">
        <v>374</v>
      </c>
      <c r="C214" s="62" t="s">
        <v>102</v>
      </c>
      <c r="D214" s="70"/>
      <c r="E214" s="13"/>
      <c r="F214" s="5"/>
      <c r="G214" s="5"/>
      <c r="H214" s="67">
        <f t="shared" si="18"/>
        <v>0</v>
      </c>
      <c r="I214" s="72" t="e">
        <f t="shared" si="19"/>
        <v>#DIV/0!</v>
      </c>
      <c r="J214" s="57"/>
      <c r="L214" s="28"/>
    </row>
    <row r="215" spans="1:12" ht="47.25" hidden="1">
      <c r="A215" s="26"/>
      <c r="B215" s="63" t="s">
        <v>374</v>
      </c>
      <c r="C215" s="62" t="s">
        <v>287</v>
      </c>
      <c r="D215" s="70"/>
      <c r="E215" s="13"/>
      <c r="F215" s="5"/>
      <c r="G215" s="5"/>
      <c r="H215" s="67">
        <f t="shared" si="18"/>
        <v>0</v>
      </c>
      <c r="I215" s="72" t="e">
        <f t="shared" si="19"/>
        <v>#DIV/0!</v>
      </c>
      <c r="J215" s="57"/>
      <c r="L215" s="28"/>
    </row>
    <row r="216" spans="1:12" ht="47.25">
      <c r="A216" s="26"/>
      <c r="B216" s="63" t="s">
        <v>59</v>
      </c>
      <c r="C216" s="54" t="s">
        <v>281</v>
      </c>
      <c r="D216" s="70">
        <v>26</v>
      </c>
      <c r="E216" s="13"/>
      <c r="F216" s="5">
        <v>0</v>
      </c>
      <c r="G216" s="5"/>
      <c r="H216" s="67">
        <f t="shared" si="18"/>
        <v>-26</v>
      </c>
      <c r="I216" s="72">
        <f t="shared" si="19"/>
        <v>0</v>
      </c>
      <c r="J216" s="57"/>
      <c r="L216" s="28"/>
    </row>
    <row r="217" spans="1:12" ht="47.25">
      <c r="A217" s="26"/>
      <c r="B217" s="63" t="s">
        <v>59</v>
      </c>
      <c r="C217" s="54" t="s">
        <v>282</v>
      </c>
      <c r="D217" s="70">
        <v>98</v>
      </c>
      <c r="E217" s="13"/>
      <c r="F217" s="5">
        <v>0</v>
      </c>
      <c r="G217" s="5"/>
      <c r="H217" s="67">
        <f t="shared" si="18"/>
        <v>-98</v>
      </c>
      <c r="I217" s="72">
        <f t="shared" si="19"/>
        <v>0</v>
      </c>
      <c r="J217" s="57"/>
      <c r="L217" s="28"/>
    </row>
    <row r="218" spans="1:12" ht="24.75" customHeight="1" hidden="1">
      <c r="A218" s="26"/>
      <c r="B218" s="63" t="s">
        <v>59</v>
      </c>
      <c r="C218" s="62" t="s">
        <v>102</v>
      </c>
      <c r="D218" s="70"/>
      <c r="E218" s="13"/>
      <c r="F218" s="5"/>
      <c r="G218" s="5"/>
      <c r="H218" s="67">
        <f t="shared" si="18"/>
        <v>0</v>
      </c>
      <c r="I218" s="72" t="e">
        <f t="shared" si="19"/>
        <v>#DIV/0!</v>
      </c>
      <c r="J218" s="57"/>
      <c r="L218" s="28"/>
    </row>
    <row r="219" spans="1:12" ht="55.5" customHeight="1">
      <c r="A219" s="26"/>
      <c r="B219" s="47" t="s">
        <v>35</v>
      </c>
      <c r="C219" s="54" t="s">
        <v>274</v>
      </c>
      <c r="D219" s="12">
        <v>871.6</v>
      </c>
      <c r="E219" s="13"/>
      <c r="F219" s="4">
        <v>0</v>
      </c>
      <c r="G219" s="5"/>
      <c r="H219" s="68">
        <f t="shared" si="18"/>
        <v>-871.6</v>
      </c>
      <c r="I219" s="69">
        <f t="shared" si="19"/>
        <v>0</v>
      </c>
      <c r="J219" s="57"/>
      <c r="L219" s="28"/>
    </row>
    <row r="220" spans="1:12" ht="63">
      <c r="A220" s="26"/>
      <c r="B220" s="47" t="s">
        <v>35</v>
      </c>
      <c r="C220" s="54" t="s">
        <v>275</v>
      </c>
      <c r="D220" s="12">
        <v>200</v>
      </c>
      <c r="E220" s="13"/>
      <c r="F220" s="4">
        <v>0</v>
      </c>
      <c r="G220" s="5"/>
      <c r="H220" s="68">
        <f t="shared" si="18"/>
        <v>-200</v>
      </c>
      <c r="I220" s="69">
        <f t="shared" si="19"/>
        <v>0</v>
      </c>
      <c r="J220" s="57"/>
      <c r="L220" s="28"/>
    </row>
    <row r="221" spans="1:12" ht="47.25">
      <c r="A221" s="26"/>
      <c r="B221" s="47" t="s">
        <v>376</v>
      </c>
      <c r="C221" s="7" t="s">
        <v>276</v>
      </c>
      <c r="D221" s="12">
        <v>169</v>
      </c>
      <c r="E221" s="13"/>
      <c r="F221" s="4">
        <v>0</v>
      </c>
      <c r="G221" s="5"/>
      <c r="H221" s="68">
        <f t="shared" si="18"/>
        <v>-169</v>
      </c>
      <c r="I221" s="69">
        <f t="shared" si="19"/>
        <v>0</v>
      </c>
      <c r="J221" s="57"/>
      <c r="L221" s="28"/>
    </row>
    <row r="222" spans="1:12" ht="78.75" hidden="1">
      <c r="A222" s="26"/>
      <c r="B222" s="63" t="s">
        <v>376</v>
      </c>
      <c r="C222" s="62" t="s">
        <v>102</v>
      </c>
      <c r="D222" s="70"/>
      <c r="E222" s="13"/>
      <c r="F222" s="5"/>
      <c r="G222" s="5"/>
      <c r="H222" s="68">
        <f>F222-D222</f>
        <v>0</v>
      </c>
      <c r="I222" s="69" t="e">
        <f>F222/D222*100</f>
        <v>#DIV/0!</v>
      </c>
      <c r="J222" s="57"/>
      <c r="L222" s="28"/>
    </row>
    <row r="223" spans="1:12" ht="47.25" hidden="1">
      <c r="A223" s="26"/>
      <c r="B223" s="63" t="s">
        <v>376</v>
      </c>
      <c r="C223" s="62" t="s">
        <v>172</v>
      </c>
      <c r="D223" s="70"/>
      <c r="E223" s="13"/>
      <c r="F223" s="5"/>
      <c r="G223" s="5"/>
      <c r="H223" s="68">
        <f>F223-D223</f>
        <v>0</v>
      </c>
      <c r="I223" s="69" t="e">
        <f>F223/D223*100</f>
        <v>#DIV/0!</v>
      </c>
      <c r="J223" s="57"/>
      <c r="L223" s="28"/>
    </row>
    <row r="224" spans="1:12" ht="63">
      <c r="A224" s="26"/>
      <c r="B224" s="63" t="s">
        <v>376</v>
      </c>
      <c r="C224" s="7" t="s">
        <v>277</v>
      </c>
      <c r="D224" s="70">
        <v>16</v>
      </c>
      <c r="E224" s="13"/>
      <c r="F224" s="5">
        <v>0</v>
      </c>
      <c r="G224" s="5"/>
      <c r="H224" s="68">
        <f>F224-D224</f>
        <v>-16</v>
      </c>
      <c r="I224" s="69">
        <f>F224/D224*100</f>
        <v>0</v>
      </c>
      <c r="J224" s="57"/>
      <c r="L224" s="28"/>
    </row>
    <row r="225" spans="1:12" ht="78.75" hidden="1">
      <c r="A225" s="26"/>
      <c r="B225" s="63" t="s">
        <v>43</v>
      </c>
      <c r="C225" s="54" t="s">
        <v>104</v>
      </c>
      <c r="D225" s="70"/>
      <c r="E225" s="13"/>
      <c r="F225" s="5"/>
      <c r="G225" s="5"/>
      <c r="H225" s="67">
        <f aca="true" t="shared" si="20" ref="H225:H257">F225-D225</f>
        <v>0</v>
      </c>
      <c r="I225" s="72" t="e">
        <f aca="true" t="shared" si="21" ref="I225:I257">F225/D225*100</f>
        <v>#DIV/0!</v>
      </c>
      <c r="J225" s="57"/>
      <c r="L225" s="28"/>
    </row>
    <row r="226" spans="1:12" ht="63">
      <c r="A226" s="26"/>
      <c r="B226" s="63" t="s">
        <v>112</v>
      </c>
      <c r="C226" s="54" t="s">
        <v>113</v>
      </c>
      <c r="D226" s="70">
        <v>16000</v>
      </c>
      <c r="E226" s="13"/>
      <c r="F226" s="5">
        <v>0</v>
      </c>
      <c r="G226" s="5"/>
      <c r="H226" s="67">
        <f t="shared" si="20"/>
        <v>-16000</v>
      </c>
      <c r="I226" s="72">
        <f t="shared" si="21"/>
        <v>0</v>
      </c>
      <c r="J226" s="57"/>
      <c r="L226" s="28"/>
    </row>
    <row r="227" spans="1:12" ht="31.5" customHeight="1" hidden="1">
      <c r="A227" s="21" t="s">
        <v>383</v>
      </c>
      <c r="B227" s="71" t="s">
        <v>390</v>
      </c>
      <c r="C227" s="62" t="s">
        <v>294</v>
      </c>
      <c r="D227" s="70">
        <f>D228+D229+D232+D231+D230</f>
        <v>0</v>
      </c>
      <c r="E227" s="70">
        <f>E228+E229+E232+E231+E230</f>
        <v>0</v>
      </c>
      <c r="F227" s="70">
        <f>F228+F229+F232+F231+F230</f>
        <v>0</v>
      </c>
      <c r="G227" s="5" t="e">
        <f>F227-#REF!</f>
        <v>#REF!</v>
      </c>
      <c r="H227" s="67">
        <f t="shared" si="20"/>
        <v>0</v>
      </c>
      <c r="I227" s="72" t="e">
        <f t="shared" si="21"/>
        <v>#DIV/0!</v>
      </c>
      <c r="J227" s="57"/>
      <c r="L227" s="28"/>
    </row>
    <row r="228" spans="1:12" ht="20.25" customHeight="1" hidden="1">
      <c r="A228" s="16" t="s">
        <v>398</v>
      </c>
      <c r="B228" s="47" t="s">
        <v>503</v>
      </c>
      <c r="C228" s="23" t="s">
        <v>295</v>
      </c>
      <c r="D228" s="12"/>
      <c r="E228" s="13"/>
      <c r="F228" s="4"/>
      <c r="G228" s="5"/>
      <c r="H228" s="68">
        <f t="shared" si="20"/>
        <v>0</v>
      </c>
      <c r="I228" s="69" t="e">
        <f t="shared" si="21"/>
        <v>#DIV/0!</v>
      </c>
      <c r="J228" s="57"/>
      <c r="L228" s="28"/>
    </row>
    <row r="229" spans="1:12" ht="17.25" customHeight="1" hidden="1">
      <c r="A229" s="16" t="s">
        <v>414</v>
      </c>
      <c r="B229" s="47" t="s">
        <v>504</v>
      </c>
      <c r="C229" s="23" t="s">
        <v>296</v>
      </c>
      <c r="D229" s="12"/>
      <c r="E229" s="13"/>
      <c r="F229" s="4"/>
      <c r="G229" s="5"/>
      <c r="H229" s="68">
        <f t="shared" si="20"/>
        <v>0</v>
      </c>
      <c r="I229" s="69" t="e">
        <f t="shared" si="21"/>
        <v>#DIV/0!</v>
      </c>
      <c r="J229" s="57"/>
      <c r="L229" s="28"/>
    </row>
    <row r="230" spans="1:12" ht="36" customHeight="1" hidden="1">
      <c r="A230" s="16"/>
      <c r="B230" s="47" t="s">
        <v>505</v>
      </c>
      <c r="C230" s="23" t="s">
        <v>244</v>
      </c>
      <c r="D230" s="12"/>
      <c r="E230" s="13"/>
      <c r="F230" s="4"/>
      <c r="G230" s="5"/>
      <c r="H230" s="68">
        <f t="shared" si="20"/>
        <v>0</v>
      </c>
      <c r="I230" s="69" t="e">
        <f t="shared" si="21"/>
        <v>#DIV/0!</v>
      </c>
      <c r="J230" s="57"/>
      <c r="L230" s="28"/>
    </row>
    <row r="231" spans="1:12" ht="56.25" customHeight="1" hidden="1">
      <c r="A231" s="16"/>
      <c r="B231" s="47" t="s">
        <v>483</v>
      </c>
      <c r="C231" s="23" t="s">
        <v>297</v>
      </c>
      <c r="D231" s="12"/>
      <c r="E231" s="13"/>
      <c r="F231" s="4"/>
      <c r="G231" s="5"/>
      <c r="H231" s="68">
        <f t="shared" si="20"/>
        <v>0</v>
      </c>
      <c r="I231" s="69" t="e">
        <f t="shared" si="21"/>
        <v>#DIV/0!</v>
      </c>
      <c r="J231" s="57"/>
      <c r="L231" s="28"/>
    </row>
    <row r="232" spans="1:12" ht="31.5" customHeight="1" hidden="1">
      <c r="A232" s="16" t="s">
        <v>414</v>
      </c>
      <c r="B232" s="47" t="s">
        <v>483</v>
      </c>
      <c r="C232" s="23" t="s">
        <v>298</v>
      </c>
      <c r="D232" s="12"/>
      <c r="E232" s="13"/>
      <c r="F232" s="4"/>
      <c r="G232" s="5"/>
      <c r="H232" s="68">
        <f t="shared" si="20"/>
        <v>0</v>
      </c>
      <c r="I232" s="69" t="e">
        <f t="shared" si="21"/>
        <v>#DIV/0!</v>
      </c>
      <c r="J232" s="57"/>
      <c r="L232" s="28"/>
    </row>
    <row r="233" spans="1:12" ht="15.75" hidden="1">
      <c r="A233" s="16"/>
      <c r="B233" s="63" t="s">
        <v>379</v>
      </c>
      <c r="C233" s="54" t="s">
        <v>299</v>
      </c>
      <c r="D233" s="70">
        <f>D234+D235</f>
        <v>0</v>
      </c>
      <c r="E233" s="70">
        <f>E234+E235</f>
        <v>0</v>
      </c>
      <c r="F233" s="70">
        <f>F234+F235</f>
        <v>0</v>
      </c>
      <c r="G233" s="70">
        <f>G234+G235</f>
        <v>0</v>
      </c>
      <c r="H233" s="67">
        <f t="shared" si="20"/>
        <v>0</v>
      </c>
      <c r="I233" s="72" t="e">
        <f t="shared" si="21"/>
        <v>#DIV/0!</v>
      </c>
      <c r="J233" s="57"/>
      <c r="L233" s="28"/>
    </row>
    <row r="234" spans="1:12" ht="47.25" hidden="1">
      <c r="A234" s="16"/>
      <c r="B234" s="63" t="s">
        <v>380</v>
      </c>
      <c r="C234" s="85" t="s">
        <v>300</v>
      </c>
      <c r="D234" s="70"/>
      <c r="E234" s="13"/>
      <c r="F234" s="5"/>
      <c r="G234" s="5"/>
      <c r="H234" s="67">
        <f t="shared" si="20"/>
        <v>0</v>
      </c>
      <c r="I234" s="72" t="e">
        <f t="shared" si="21"/>
        <v>#DIV/0!</v>
      </c>
      <c r="J234" s="57"/>
      <c r="L234" s="28"/>
    </row>
    <row r="235" spans="1:12" ht="81.75" customHeight="1" hidden="1">
      <c r="A235" s="16"/>
      <c r="B235" s="63" t="s">
        <v>380</v>
      </c>
      <c r="C235" s="62" t="s">
        <v>102</v>
      </c>
      <c r="D235" s="70"/>
      <c r="E235" s="13"/>
      <c r="F235" s="5"/>
      <c r="G235" s="5"/>
      <c r="H235" s="67">
        <f t="shared" si="20"/>
        <v>0</v>
      </c>
      <c r="I235" s="72" t="e">
        <f t="shared" si="21"/>
        <v>#DIV/0!</v>
      </c>
      <c r="J235" s="57"/>
      <c r="L235" s="28"/>
    </row>
    <row r="236" spans="1:12" ht="15.75">
      <c r="A236" s="16"/>
      <c r="B236" s="63" t="s">
        <v>220</v>
      </c>
      <c r="C236" s="54" t="s">
        <v>301</v>
      </c>
      <c r="D236" s="6">
        <f>D237+D238+D241+D239+D240</f>
        <v>1456</v>
      </c>
      <c r="E236" s="6">
        <f>E237+E238+E241+E239+E240</f>
        <v>0</v>
      </c>
      <c r="F236" s="6">
        <f>F237+F238+F241+F239+F240</f>
        <v>0</v>
      </c>
      <c r="G236" s="5">
        <f>F236-L228</f>
        <v>0</v>
      </c>
      <c r="H236" s="67">
        <f t="shared" si="20"/>
        <v>-1456</v>
      </c>
      <c r="I236" s="72">
        <f t="shared" si="21"/>
        <v>0</v>
      </c>
      <c r="J236" s="57"/>
      <c r="L236" s="28"/>
    </row>
    <row r="237" spans="1:12" ht="57.75" customHeight="1">
      <c r="A237" s="16"/>
      <c r="B237" s="63" t="s">
        <v>480</v>
      </c>
      <c r="C237" s="54" t="s">
        <v>78</v>
      </c>
      <c r="D237" s="6">
        <f>301+1155</f>
        <v>1456</v>
      </c>
      <c r="E237" s="6"/>
      <c r="F237" s="5">
        <v>0</v>
      </c>
      <c r="G237" s="5"/>
      <c r="H237" s="67">
        <f t="shared" si="20"/>
        <v>-1456</v>
      </c>
      <c r="I237" s="72">
        <f t="shared" si="21"/>
        <v>0</v>
      </c>
      <c r="J237" s="57"/>
      <c r="L237" s="28"/>
    </row>
    <row r="238" spans="1:12" ht="53.25" customHeight="1" hidden="1">
      <c r="A238" s="16"/>
      <c r="B238" s="63" t="s">
        <v>480</v>
      </c>
      <c r="C238" s="54" t="s">
        <v>79</v>
      </c>
      <c r="D238" s="6"/>
      <c r="E238" s="6"/>
      <c r="F238" s="5"/>
      <c r="G238" s="5"/>
      <c r="H238" s="67">
        <f t="shared" si="20"/>
        <v>0</v>
      </c>
      <c r="I238" s="72" t="e">
        <f t="shared" si="21"/>
        <v>#DIV/0!</v>
      </c>
      <c r="J238" s="57"/>
      <c r="L238" s="28"/>
    </row>
    <row r="239" spans="1:12" ht="84.75" customHeight="1" hidden="1">
      <c r="A239" s="16"/>
      <c r="B239" s="63" t="s">
        <v>480</v>
      </c>
      <c r="C239" s="62" t="s">
        <v>102</v>
      </c>
      <c r="D239" s="6"/>
      <c r="E239" s="6"/>
      <c r="F239" s="5"/>
      <c r="G239" s="5"/>
      <c r="H239" s="67">
        <f t="shared" si="20"/>
        <v>0</v>
      </c>
      <c r="I239" s="72" t="e">
        <f t="shared" si="21"/>
        <v>#DIV/0!</v>
      </c>
      <c r="J239" s="57"/>
      <c r="L239" s="28"/>
    </row>
    <row r="240" spans="1:12" ht="47.25" hidden="1">
      <c r="A240" s="16"/>
      <c r="B240" s="63" t="s">
        <v>480</v>
      </c>
      <c r="C240" s="62" t="s">
        <v>172</v>
      </c>
      <c r="D240" s="6"/>
      <c r="E240" s="6"/>
      <c r="F240" s="5"/>
      <c r="G240" s="5"/>
      <c r="H240" s="67">
        <f t="shared" si="20"/>
        <v>0</v>
      </c>
      <c r="I240" s="72" t="e">
        <f t="shared" si="21"/>
        <v>#DIV/0!</v>
      </c>
      <c r="J240" s="57"/>
      <c r="L240" s="28"/>
    </row>
    <row r="241" spans="1:12" ht="60" customHeight="1" hidden="1">
      <c r="A241" s="16"/>
      <c r="B241" s="63" t="s">
        <v>245</v>
      </c>
      <c r="C241" s="54" t="s">
        <v>78</v>
      </c>
      <c r="D241" s="6">
        <v>0</v>
      </c>
      <c r="E241" s="6"/>
      <c r="F241" s="5">
        <v>0</v>
      </c>
      <c r="G241" s="5"/>
      <c r="H241" s="67">
        <f t="shared" si="20"/>
        <v>0</v>
      </c>
      <c r="I241" s="72" t="e">
        <f t="shared" si="21"/>
        <v>#DIV/0!</v>
      </c>
      <c r="J241" s="57"/>
      <c r="L241" s="28"/>
    </row>
    <row r="242" spans="1:12" ht="47.25">
      <c r="A242" s="16"/>
      <c r="B242" s="63" t="s">
        <v>389</v>
      </c>
      <c r="C242" s="54" t="s">
        <v>80</v>
      </c>
      <c r="D242" s="6">
        <f>D243+D244+D245</f>
        <v>1771.8999999999999</v>
      </c>
      <c r="E242" s="6">
        <f>E243+E244+E245</f>
        <v>0</v>
      </c>
      <c r="F242" s="6">
        <f>F243+F244+F245</f>
        <v>0</v>
      </c>
      <c r="G242" s="5"/>
      <c r="H242" s="67">
        <f t="shared" si="20"/>
        <v>-1771.8999999999999</v>
      </c>
      <c r="I242" s="72">
        <f t="shared" si="21"/>
        <v>0</v>
      </c>
      <c r="J242" s="57"/>
      <c r="L242" s="28"/>
    </row>
    <row r="243" spans="1:12" ht="54.75" customHeight="1">
      <c r="A243" s="16"/>
      <c r="B243" s="63" t="s">
        <v>389</v>
      </c>
      <c r="C243" s="54" t="s">
        <v>464</v>
      </c>
      <c r="D243" s="6">
        <v>1140.6</v>
      </c>
      <c r="E243" s="6"/>
      <c r="F243" s="5">
        <v>0</v>
      </c>
      <c r="G243" s="5"/>
      <c r="H243" s="67">
        <f t="shared" si="20"/>
        <v>-1140.6</v>
      </c>
      <c r="I243" s="72">
        <f t="shared" si="21"/>
        <v>0</v>
      </c>
      <c r="J243" s="57"/>
      <c r="L243" s="28"/>
    </row>
    <row r="244" spans="1:12" ht="47.25">
      <c r="A244" s="16"/>
      <c r="B244" s="63" t="s">
        <v>389</v>
      </c>
      <c r="C244" s="54" t="s">
        <v>465</v>
      </c>
      <c r="D244" s="6">
        <v>546.3</v>
      </c>
      <c r="E244" s="6"/>
      <c r="F244" s="5">
        <v>0</v>
      </c>
      <c r="G244" s="5"/>
      <c r="H244" s="67">
        <f t="shared" si="20"/>
        <v>-546.3</v>
      </c>
      <c r="I244" s="72">
        <f t="shared" si="21"/>
        <v>0</v>
      </c>
      <c r="J244" s="57"/>
      <c r="L244" s="28"/>
    </row>
    <row r="245" spans="1:12" ht="71.25" customHeight="1">
      <c r="A245" s="16"/>
      <c r="B245" s="63" t="s">
        <v>389</v>
      </c>
      <c r="C245" s="54" t="s">
        <v>278</v>
      </c>
      <c r="D245" s="6">
        <v>85</v>
      </c>
      <c r="E245" s="6"/>
      <c r="F245" s="5">
        <v>0</v>
      </c>
      <c r="G245" s="5" t="e">
        <f>F245-#REF!</f>
        <v>#REF!</v>
      </c>
      <c r="H245" s="67">
        <f t="shared" si="20"/>
        <v>-85</v>
      </c>
      <c r="I245" s="72">
        <f t="shared" si="21"/>
        <v>0</v>
      </c>
      <c r="J245" s="57"/>
      <c r="L245" s="28"/>
    </row>
    <row r="246" spans="1:12" ht="31.5">
      <c r="A246" s="16"/>
      <c r="B246" s="63" t="s">
        <v>63</v>
      </c>
      <c r="C246" s="62" t="s">
        <v>237</v>
      </c>
      <c r="D246" s="6">
        <f>D247+D249+D250+D248</f>
        <v>109.4</v>
      </c>
      <c r="E246" s="6">
        <f>E247+E249+E250+E248</f>
        <v>0</v>
      </c>
      <c r="F246" s="6">
        <f>F247+F249+F250+F248</f>
        <v>0</v>
      </c>
      <c r="G246" s="5"/>
      <c r="H246" s="67">
        <f t="shared" si="20"/>
        <v>-109.4</v>
      </c>
      <c r="I246" s="72">
        <f t="shared" si="21"/>
        <v>0</v>
      </c>
      <c r="J246" s="57"/>
      <c r="L246" s="28"/>
    </row>
    <row r="247" spans="1:12" ht="63">
      <c r="A247" s="16"/>
      <c r="B247" s="47" t="s">
        <v>494</v>
      </c>
      <c r="C247" s="7" t="s">
        <v>279</v>
      </c>
      <c r="D247" s="1">
        <v>44</v>
      </c>
      <c r="E247" s="6"/>
      <c r="F247" s="4">
        <v>0</v>
      </c>
      <c r="G247" s="5"/>
      <c r="H247" s="68">
        <f t="shared" si="20"/>
        <v>-44</v>
      </c>
      <c r="I247" s="69">
        <f t="shared" si="21"/>
        <v>0</v>
      </c>
      <c r="J247" s="57"/>
      <c r="L247" s="28"/>
    </row>
    <row r="248" spans="1:12" ht="63">
      <c r="A248" s="16"/>
      <c r="B248" s="47" t="s">
        <v>494</v>
      </c>
      <c r="C248" s="7" t="s">
        <v>280</v>
      </c>
      <c r="D248" s="1">
        <v>65.4</v>
      </c>
      <c r="E248" s="6"/>
      <c r="F248" s="4">
        <v>0</v>
      </c>
      <c r="G248" s="5"/>
      <c r="H248" s="68">
        <f t="shared" si="20"/>
        <v>-65.4</v>
      </c>
      <c r="I248" s="69">
        <f t="shared" si="21"/>
        <v>0</v>
      </c>
      <c r="J248" s="57"/>
      <c r="L248" s="28"/>
    </row>
    <row r="249" spans="1:12" ht="47.25" hidden="1">
      <c r="A249" s="16"/>
      <c r="B249" s="47" t="s">
        <v>494</v>
      </c>
      <c r="C249" s="62" t="s">
        <v>88</v>
      </c>
      <c r="D249" s="1"/>
      <c r="E249" s="6"/>
      <c r="F249" s="4"/>
      <c r="G249" s="5"/>
      <c r="H249" s="68">
        <f t="shared" si="20"/>
        <v>0</v>
      </c>
      <c r="I249" s="69" t="e">
        <f t="shared" si="21"/>
        <v>#DIV/0!</v>
      </c>
      <c r="J249" s="57"/>
      <c r="L249" s="28"/>
    </row>
    <row r="250" spans="1:12" ht="47.25" hidden="1">
      <c r="A250" s="16"/>
      <c r="B250" s="47" t="s">
        <v>494</v>
      </c>
      <c r="C250" s="64" t="s">
        <v>92</v>
      </c>
      <c r="D250" s="1"/>
      <c r="E250" s="6"/>
      <c r="F250" s="4"/>
      <c r="G250" s="5"/>
      <c r="H250" s="68">
        <f t="shared" si="20"/>
        <v>0</v>
      </c>
      <c r="I250" s="69" t="e">
        <f t="shared" si="21"/>
        <v>#DIV/0!</v>
      </c>
      <c r="J250" s="57"/>
      <c r="L250" s="28"/>
    </row>
    <row r="251" spans="1:12" ht="31.5">
      <c r="A251" s="16"/>
      <c r="B251" s="71" t="s">
        <v>522</v>
      </c>
      <c r="C251" s="54" t="s">
        <v>302</v>
      </c>
      <c r="D251" s="6">
        <f>D252+D253</f>
        <v>18.5</v>
      </c>
      <c r="E251" s="6">
        <f>E252+E253</f>
        <v>0</v>
      </c>
      <c r="F251" s="6">
        <f>F252+F253</f>
        <v>0</v>
      </c>
      <c r="G251" s="5"/>
      <c r="H251" s="67">
        <f t="shared" si="20"/>
        <v>-18.5</v>
      </c>
      <c r="I251" s="72">
        <f t="shared" si="21"/>
        <v>0</v>
      </c>
      <c r="J251" s="57"/>
      <c r="L251" s="28"/>
    </row>
    <row r="252" spans="1:12" ht="69" customHeight="1">
      <c r="A252" s="16"/>
      <c r="B252" s="71" t="s">
        <v>402</v>
      </c>
      <c r="C252" s="54" t="s">
        <v>304</v>
      </c>
      <c r="D252" s="6">
        <v>18.5</v>
      </c>
      <c r="E252" s="6"/>
      <c r="F252" s="6">
        <v>0</v>
      </c>
      <c r="G252" s="5"/>
      <c r="H252" s="67">
        <f t="shared" si="20"/>
        <v>-18.5</v>
      </c>
      <c r="I252" s="72">
        <f t="shared" si="21"/>
        <v>0</v>
      </c>
      <c r="J252" s="57"/>
      <c r="L252" s="28"/>
    </row>
    <row r="253" spans="1:12" ht="31.5" hidden="1">
      <c r="A253" s="16"/>
      <c r="B253" s="71" t="s">
        <v>394</v>
      </c>
      <c r="C253" s="54" t="s">
        <v>228</v>
      </c>
      <c r="D253" s="6"/>
      <c r="E253" s="6"/>
      <c r="F253" s="6"/>
      <c r="G253" s="5"/>
      <c r="H253" s="67">
        <f t="shared" si="20"/>
        <v>0</v>
      </c>
      <c r="I253" s="72" t="e">
        <f t="shared" si="21"/>
        <v>#DIV/0!</v>
      </c>
      <c r="J253" s="57"/>
      <c r="L253" s="28"/>
    </row>
    <row r="254" spans="1:12" ht="31.5">
      <c r="A254" s="16"/>
      <c r="B254" s="71" t="s">
        <v>90</v>
      </c>
      <c r="C254" s="54" t="s">
        <v>305</v>
      </c>
      <c r="D254" s="6">
        <f>D255+D256</f>
        <v>124</v>
      </c>
      <c r="E254" s="6">
        <f>E255+E256</f>
        <v>0</v>
      </c>
      <c r="F254" s="6">
        <f>F255+F256</f>
        <v>0</v>
      </c>
      <c r="G254" s="5"/>
      <c r="H254" s="67">
        <f t="shared" si="20"/>
        <v>-124</v>
      </c>
      <c r="I254" s="72">
        <f t="shared" si="21"/>
        <v>0</v>
      </c>
      <c r="J254" s="57"/>
      <c r="L254" s="28"/>
    </row>
    <row r="255" spans="1:12" ht="69.75" customHeight="1">
      <c r="A255" s="16"/>
      <c r="B255" s="48" t="s">
        <v>497</v>
      </c>
      <c r="C255" s="7" t="s">
        <v>56</v>
      </c>
      <c r="D255" s="1">
        <v>124</v>
      </c>
      <c r="E255" s="6"/>
      <c r="F255" s="1">
        <v>0</v>
      </c>
      <c r="G255" s="5" t="e">
        <f>F255-#REF!</f>
        <v>#REF!</v>
      </c>
      <c r="H255" s="68">
        <f t="shared" si="20"/>
        <v>-124</v>
      </c>
      <c r="I255" s="69">
        <f t="shared" si="21"/>
        <v>0</v>
      </c>
      <c r="J255" s="57"/>
      <c r="L255" s="28"/>
    </row>
    <row r="256" spans="1:12" ht="63" hidden="1">
      <c r="A256" s="16"/>
      <c r="B256" s="48" t="s">
        <v>89</v>
      </c>
      <c r="C256" s="7" t="s">
        <v>56</v>
      </c>
      <c r="D256" s="1">
        <v>0</v>
      </c>
      <c r="E256" s="6"/>
      <c r="F256" s="1"/>
      <c r="G256" s="5"/>
      <c r="H256" s="68">
        <f t="shared" si="20"/>
        <v>0</v>
      </c>
      <c r="I256" s="69" t="e">
        <f t="shared" si="21"/>
        <v>#DIV/0!</v>
      </c>
      <c r="J256" s="57"/>
      <c r="L256" s="28"/>
    </row>
    <row r="257" spans="1:12" ht="15.75">
      <c r="A257" s="16"/>
      <c r="B257" s="71" t="s">
        <v>9</v>
      </c>
      <c r="C257" s="54" t="s">
        <v>306</v>
      </c>
      <c r="D257" s="6">
        <f>D258+D262+D259+D261+D260</f>
        <v>10.7</v>
      </c>
      <c r="E257" s="6">
        <f>E258+E262+E259+E261+E260</f>
        <v>0</v>
      </c>
      <c r="F257" s="6">
        <f>F258+F262+F259+F261+F260</f>
        <v>0</v>
      </c>
      <c r="G257" s="5"/>
      <c r="H257" s="67">
        <f t="shared" si="20"/>
        <v>-10.7</v>
      </c>
      <c r="I257" s="72">
        <f t="shared" si="21"/>
        <v>0</v>
      </c>
      <c r="J257" s="57"/>
      <c r="L257" s="28"/>
    </row>
    <row r="258" spans="1:12" ht="47.25" hidden="1">
      <c r="A258" s="16"/>
      <c r="B258" s="48" t="s">
        <v>9</v>
      </c>
      <c r="C258" s="7" t="s">
        <v>314</v>
      </c>
      <c r="D258" s="1"/>
      <c r="E258" s="6"/>
      <c r="F258" s="1"/>
      <c r="G258" s="5"/>
      <c r="H258" s="68">
        <f aca="true" t="shared" si="22" ref="H258:H289">F258-D258</f>
        <v>0</v>
      </c>
      <c r="I258" s="69" t="e">
        <f aca="true" t="shared" si="23" ref="I258:I289">F258/D258*100</f>
        <v>#DIV/0!</v>
      </c>
      <c r="J258" s="57"/>
      <c r="L258" s="28"/>
    </row>
    <row r="259" spans="1:12" ht="31.5" hidden="1">
      <c r="A259" s="16"/>
      <c r="B259" s="48" t="s">
        <v>9</v>
      </c>
      <c r="C259" s="7" t="s">
        <v>315</v>
      </c>
      <c r="D259" s="1"/>
      <c r="E259" s="6"/>
      <c r="F259" s="1"/>
      <c r="G259" s="5"/>
      <c r="H259" s="68">
        <f t="shared" si="22"/>
        <v>0</v>
      </c>
      <c r="I259" s="69" t="e">
        <f t="shared" si="23"/>
        <v>#DIV/0!</v>
      </c>
      <c r="J259" s="57"/>
      <c r="L259" s="28"/>
    </row>
    <row r="260" spans="1:12" ht="31.5" hidden="1">
      <c r="A260" s="16"/>
      <c r="B260" s="48" t="s">
        <v>9</v>
      </c>
      <c r="C260" s="7" t="s">
        <v>229</v>
      </c>
      <c r="D260" s="1"/>
      <c r="E260" s="6"/>
      <c r="F260" s="1"/>
      <c r="G260" s="5"/>
      <c r="H260" s="68">
        <f t="shared" si="22"/>
        <v>0</v>
      </c>
      <c r="I260" s="69" t="e">
        <f t="shared" si="23"/>
        <v>#DIV/0!</v>
      </c>
      <c r="J260" s="57"/>
      <c r="L260" s="28"/>
    </row>
    <row r="261" spans="1:12" ht="31.5">
      <c r="A261" s="16"/>
      <c r="B261" s="48" t="s">
        <v>9</v>
      </c>
      <c r="C261" s="7" t="s">
        <v>316</v>
      </c>
      <c r="D261" s="1">
        <v>10.7</v>
      </c>
      <c r="E261" s="6"/>
      <c r="F261" s="1">
        <v>0</v>
      </c>
      <c r="G261" s="5"/>
      <c r="H261" s="68">
        <f t="shared" si="22"/>
        <v>-10.7</v>
      </c>
      <c r="I261" s="69">
        <f t="shared" si="23"/>
        <v>0</v>
      </c>
      <c r="J261" s="57"/>
      <c r="L261" s="28"/>
    </row>
    <row r="262" spans="1:12" ht="31.5" hidden="1">
      <c r="A262" s="16"/>
      <c r="B262" s="48" t="s">
        <v>9</v>
      </c>
      <c r="C262" s="7" t="s">
        <v>317</v>
      </c>
      <c r="D262" s="1"/>
      <c r="E262" s="6"/>
      <c r="F262" s="1"/>
      <c r="G262" s="5"/>
      <c r="H262" s="68">
        <f t="shared" si="22"/>
        <v>0</v>
      </c>
      <c r="I262" s="69" t="e">
        <f t="shared" si="23"/>
        <v>#DIV/0!</v>
      </c>
      <c r="J262" s="57"/>
      <c r="L262" s="28"/>
    </row>
    <row r="263" spans="1:12" ht="15.75" hidden="1">
      <c r="A263" s="16"/>
      <c r="B263" s="71" t="s">
        <v>523</v>
      </c>
      <c r="C263" s="54" t="s">
        <v>318</v>
      </c>
      <c r="D263" s="6">
        <f>D264+D272+D265+D268+D269+D271+D266+D267+D270</f>
        <v>3.979039320256561E-13</v>
      </c>
      <c r="E263" s="6">
        <f>E264+E272+E265+E268+E269+E271+E266+E267+E270</f>
        <v>0</v>
      </c>
      <c r="F263" s="6">
        <f>F264+F272+F265+F268+F269+F271+F266+F267+F270</f>
        <v>0</v>
      </c>
      <c r="G263" s="5"/>
      <c r="H263" s="67">
        <f t="shared" si="22"/>
        <v>-3.979039320256561E-13</v>
      </c>
      <c r="I263" s="72">
        <f t="shared" si="23"/>
        <v>0</v>
      </c>
      <c r="J263" s="57"/>
      <c r="L263" s="28"/>
    </row>
    <row r="264" spans="1:12" ht="63" hidden="1">
      <c r="A264" s="16" t="s">
        <v>373</v>
      </c>
      <c r="B264" s="47" t="s">
        <v>524</v>
      </c>
      <c r="C264" s="3" t="s">
        <v>230</v>
      </c>
      <c r="D264" s="12"/>
      <c r="E264" s="13"/>
      <c r="F264" s="4"/>
      <c r="G264" s="5"/>
      <c r="H264" s="68">
        <f t="shared" si="22"/>
        <v>0</v>
      </c>
      <c r="I264" s="69" t="e">
        <f t="shared" si="23"/>
        <v>#DIV/0!</v>
      </c>
      <c r="J264" s="57"/>
      <c r="L264" s="28"/>
    </row>
    <row r="265" spans="1:12" ht="83.25" customHeight="1" hidden="1">
      <c r="A265" s="21"/>
      <c r="B265" s="48" t="s">
        <v>524</v>
      </c>
      <c r="C265" s="3" t="s">
        <v>227</v>
      </c>
      <c r="D265" s="1"/>
      <c r="E265" s="6"/>
      <c r="F265" s="1"/>
      <c r="G265" s="5"/>
      <c r="H265" s="68">
        <f t="shared" si="22"/>
        <v>0</v>
      </c>
      <c r="I265" s="69" t="e">
        <f t="shared" si="23"/>
        <v>#DIV/0!</v>
      </c>
      <c r="J265" s="2"/>
      <c r="L265" s="39"/>
    </row>
    <row r="266" spans="1:12" ht="63" hidden="1">
      <c r="A266" s="21"/>
      <c r="B266" s="48" t="s">
        <v>524</v>
      </c>
      <c r="C266" s="3" t="s">
        <v>330</v>
      </c>
      <c r="D266" s="1"/>
      <c r="E266" s="6"/>
      <c r="F266" s="1"/>
      <c r="G266" s="5"/>
      <c r="H266" s="68">
        <f t="shared" si="22"/>
        <v>0</v>
      </c>
      <c r="I266" s="69" t="e">
        <f t="shared" si="23"/>
        <v>#DIV/0!</v>
      </c>
      <c r="J266" s="2"/>
      <c r="L266" s="39"/>
    </row>
    <row r="267" spans="1:12" ht="83.25" customHeight="1" hidden="1">
      <c r="A267" s="21"/>
      <c r="B267" s="48" t="s">
        <v>524</v>
      </c>
      <c r="C267" s="3" t="s">
        <v>225</v>
      </c>
      <c r="D267" s="1"/>
      <c r="E267" s="6"/>
      <c r="F267" s="1"/>
      <c r="G267" s="5"/>
      <c r="H267" s="68">
        <f t="shared" si="22"/>
        <v>0</v>
      </c>
      <c r="I267" s="69" t="e">
        <f t="shared" si="23"/>
        <v>#DIV/0!</v>
      </c>
      <c r="J267" s="2"/>
      <c r="L267" s="39"/>
    </row>
    <row r="268" spans="1:12" ht="78.75" hidden="1">
      <c r="A268" s="21"/>
      <c r="B268" s="48" t="s">
        <v>524</v>
      </c>
      <c r="C268" s="54" t="s">
        <v>328</v>
      </c>
      <c r="D268" s="1"/>
      <c r="E268" s="6"/>
      <c r="F268" s="1"/>
      <c r="G268" s="5"/>
      <c r="H268" s="68">
        <f t="shared" si="22"/>
        <v>0</v>
      </c>
      <c r="I268" s="69" t="e">
        <f t="shared" si="23"/>
        <v>#DIV/0!</v>
      </c>
      <c r="J268" s="2"/>
      <c r="L268" s="39"/>
    </row>
    <row r="269" spans="1:12" ht="78.75" hidden="1">
      <c r="A269" s="21"/>
      <c r="B269" s="48" t="s">
        <v>524</v>
      </c>
      <c r="C269" s="54" t="s">
        <v>329</v>
      </c>
      <c r="D269" s="1"/>
      <c r="E269" s="6"/>
      <c r="F269" s="1"/>
      <c r="G269" s="5"/>
      <c r="H269" s="68">
        <f t="shared" si="22"/>
        <v>0</v>
      </c>
      <c r="I269" s="69" t="e">
        <f t="shared" si="23"/>
        <v>#DIV/0!</v>
      </c>
      <c r="J269" s="2"/>
      <c r="L269" s="39"/>
    </row>
    <row r="270" spans="1:12" ht="63" hidden="1">
      <c r="A270" s="21"/>
      <c r="B270" s="48" t="s">
        <v>524</v>
      </c>
      <c r="C270" s="7" t="s">
        <v>283</v>
      </c>
      <c r="D270" s="1"/>
      <c r="E270" s="6"/>
      <c r="F270" s="1"/>
      <c r="G270" s="5"/>
      <c r="H270" s="68">
        <f t="shared" si="22"/>
        <v>0</v>
      </c>
      <c r="I270" s="69" t="e">
        <f t="shared" si="23"/>
        <v>#DIV/0!</v>
      </c>
      <c r="J270" s="2"/>
      <c r="L270" s="39"/>
    </row>
    <row r="271" spans="1:12" ht="78" customHeight="1" hidden="1">
      <c r="A271" s="21"/>
      <c r="B271" s="48" t="s">
        <v>524</v>
      </c>
      <c r="C271" s="46" t="s">
        <v>226</v>
      </c>
      <c r="D271" s="1"/>
      <c r="E271" s="6"/>
      <c r="F271" s="1"/>
      <c r="G271" s="5"/>
      <c r="H271" s="68">
        <f t="shared" si="22"/>
        <v>0</v>
      </c>
      <c r="I271" s="69" t="e">
        <f t="shared" si="23"/>
        <v>#DIV/0!</v>
      </c>
      <c r="J271" s="2"/>
      <c r="L271" s="39"/>
    </row>
    <row r="272" spans="1:12" ht="63" hidden="1">
      <c r="A272" s="21" t="s">
        <v>363</v>
      </c>
      <c r="B272" s="71" t="s">
        <v>91</v>
      </c>
      <c r="C272" s="73" t="s">
        <v>95</v>
      </c>
      <c r="D272" s="6">
        <f>4444.8-4246.99-197.81</f>
        <v>3.979039320256561E-13</v>
      </c>
      <c r="E272" s="6"/>
      <c r="F272" s="6">
        <v>0</v>
      </c>
      <c r="G272" s="5"/>
      <c r="H272" s="67">
        <f t="shared" si="22"/>
        <v>-3.979039320256561E-13</v>
      </c>
      <c r="I272" s="72">
        <f t="shared" si="23"/>
        <v>0</v>
      </c>
      <c r="J272" s="2"/>
      <c r="L272" s="39"/>
    </row>
    <row r="273" spans="1:12" s="27" customFormat="1" ht="15.75">
      <c r="A273" s="89"/>
      <c r="B273" s="89"/>
      <c r="C273" s="78" t="s">
        <v>4</v>
      </c>
      <c r="D273" s="70">
        <f>D275+D277+D283+D286+D290+D276</f>
        <v>3677.3</v>
      </c>
      <c r="E273" s="70">
        <f>E275+E277+E283+E286+E290+E276</f>
        <v>0</v>
      </c>
      <c r="F273" s="70">
        <f>F275+F277+F283+F286+F290+F276</f>
        <v>533.8</v>
      </c>
      <c r="G273" s="70" t="e">
        <f>#REF!+#REF!+#REF!+#REF!+#REF!+#REF!+#REF!+#REF!</f>
        <v>#REF!</v>
      </c>
      <c r="H273" s="67">
        <f t="shared" si="22"/>
        <v>-3143.5</v>
      </c>
      <c r="I273" s="72">
        <f t="shared" si="23"/>
        <v>14.516085171185377</v>
      </c>
      <c r="J273" s="58"/>
      <c r="L273" s="103"/>
    </row>
    <row r="274" spans="1:12" ht="15.75" hidden="1">
      <c r="A274" s="26" t="s">
        <v>350</v>
      </c>
      <c r="B274" s="63" t="s">
        <v>351</v>
      </c>
      <c r="C274" s="78" t="s">
        <v>447</v>
      </c>
      <c r="D274" s="70"/>
      <c r="E274" s="70"/>
      <c r="F274" s="70"/>
      <c r="G274" s="70"/>
      <c r="H274" s="67">
        <f t="shared" si="22"/>
        <v>0</v>
      </c>
      <c r="I274" s="72" t="e">
        <f t="shared" si="23"/>
        <v>#DIV/0!</v>
      </c>
      <c r="J274" s="2"/>
      <c r="L274" s="39"/>
    </row>
    <row r="275" spans="1:12" ht="20.25" customHeight="1">
      <c r="A275" s="26" t="s">
        <v>350</v>
      </c>
      <c r="B275" s="63" t="s">
        <v>351</v>
      </c>
      <c r="C275" s="73" t="s">
        <v>57</v>
      </c>
      <c r="D275" s="70">
        <v>14.3</v>
      </c>
      <c r="E275" s="70"/>
      <c r="F275" s="70">
        <v>0</v>
      </c>
      <c r="G275" s="70"/>
      <c r="H275" s="67">
        <f t="shared" si="22"/>
        <v>-14.3</v>
      </c>
      <c r="I275" s="72">
        <f t="shared" si="23"/>
        <v>0</v>
      </c>
      <c r="J275" s="2"/>
      <c r="L275" s="39"/>
    </row>
    <row r="276" spans="1:12" ht="17.25" customHeight="1">
      <c r="A276" s="26" t="s">
        <v>350</v>
      </c>
      <c r="B276" s="63" t="s">
        <v>351</v>
      </c>
      <c r="C276" s="54" t="s">
        <v>269</v>
      </c>
      <c r="D276" s="70">
        <v>9.6</v>
      </c>
      <c r="E276" s="70"/>
      <c r="F276" s="70"/>
      <c r="G276" s="70"/>
      <c r="H276" s="67">
        <f t="shared" si="22"/>
        <v>-9.6</v>
      </c>
      <c r="I276" s="72">
        <f t="shared" si="23"/>
        <v>0</v>
      </c>
      <c r="J276" s="2"/>
      <c r="L276" s="39"/>
    </row>
    <row r="277" spans="1:12" ht="15.75">
      <c r="A277" s="16" t="s">
        <v>352</v>
      </c>
      <c r="B277" s="63" t="s">
        <v>353</v>
      </c>
      <c r="C277" s="73" t="s">
        <v>319</v>
      </c>
      <c r="D277" s="70">
        <f>D278+D279+D280+D281+D282</f>
        <v>3450.5</v>
      </c>
      <c r="E277" s="70">
        <f>E278+E279+E280+E281+E282</f>
        <v>0</v>
      </c>
      <c r="F277" s="70">
        <f>F278+F279+F280+F281+F282</f>
        <v>504.2</v>
      </c>
      <c r="G277" s="70"/>
      <c r="H277" s="67">
        <f t="shared" si="22"/>
        <v>-2946.3</v>
      </c>
      <c r="I277" s="72">
        <f t="shared" si="23"/>
        <v>14.612375018113315</v>
      </c>
      <c r="J277" s="2"/>
      <c r="L277" s="39"/>
    </row>
    <row r="278" spans="1:12" ht="15.75">
      <c r="A278" s="16"/>
      <c r="B278" s="63" t="s">
        <v>411</v>
      </c>
      <c r="C278" s="62" t="s">
        <v>65</v>
      </c>
      <c r="D278" s="70">
        <v>1843.6</v>
      </c>
      <c r="E278" s="70"/>
      <c r="F278" s="70">
        <v>230.7</v>
      </c>
      <c r="G278" s="70"/>
      <c r="H278" s="67">
        <f t="shared" si="22"/>
        <v>-1612.8999999999999</v>
      </c>
      <c r="I278" s="72">
        <f t="shared" si="23"/>
        <v>12.513560425254935</v>
      </c>
      <c r="J278" s="2"/>
      <c r="L278" s="39"/>
    </row>
    <row r="279" spans="1:12" ht="15.75">
      <c r="A279" s="16"/>
      <c r="B279" s="63" t="s">
        <v>413</v>
      </c>
      <c r="C279" s="62" t="s">
        <v>64</v>
      </c>
      <c r="D279" s="70">
        <v>1598.5</v>
      </c>
      <c r="E279" s="70"/>
      <c r="F279" s="70">
        <v>273.5</v>
      </c>
      <c r="G279" s="70"/>
      <c r="H279" s="67">
        <f t="shared" si="22"/>
        <v>-1325</v>
      </c>
      <c r="I279" s="72">
        <f t="shared" si="23"/>
        <v>17.109790428526743</v>
      </c>
      <c r="J279" s="2"/>
      <c r="L279" s="39"/>
    </row>
    <row r="280" spans="1:12" ht="15.75">
      <c r="A280" s="16"/>
      <c r="B280" s="63" t="s">
        <v>415</v>
      </c>
      <c r="C280" s="73" t="s">
        <v>450</v>
      </c>
      <c r="D280" s="70">
        <v>8.4</v>
      </c>
      <c r="E280" s="70"/>
      <c r="F280" s="70">
        <v>0</v>
      </c>
      <c r="G280" s="70"/>
      <c r="H280" s="67">
        <f t="shared" si="22"/>
        <v>-8.4</v>
      </c>
      <c r="I280" s="72">
        <f t="shared" si="23"/>
        <v>0</v>
      </c>
      <c r="J280" s="2"/>
      <c r="L280" s="39"/>
    </row>
    <row r="281" spans="1:12" ht="31.5" hidden="1">
      <c r="A281" s="16"/>
      <c r="B281" s="63" t="s">
        <v>432</v>
      </c>
      <c r="C281" s="73" t="s">
        <v>457</v>
      </c>
      <c r="D281" s="70"/>
      <c r="E281" s="70"/>
      <c r="F281" s="70"/>
      <c r="G281" s="70"/>
      <c r="H281" s="67">
        <f t="shared" si="22"/>
        <v>0</v>
      </c>
      <c r="I281" s="72" t="e">
        <f t="shared" si="23"/>
        <v>#DIV/0!</v>
      </c>
      <c r="J281" s="2"/>
      <c r="L281" s="39"/>
    </row>
    <row r="282" spans="1:12" ht="20.25" customHeight="1" hidden="1">
      <c r="A282" s="16"/>
      <c r="B282" s="63" t="s">
        <v>427</v>
      </c>
      <c r="C282" s="73" t="s">
        <v>458</v>
      </c>
      <c r="D282" s="70"/>
      <c r="E282" s="70"/>
      <c r="F282" s="70"/>
      <c r="G282" s="70"/>
      <c r="H282" s="67">
        <f t="shared" si="22"/>
        <v>0</v>
      </c>
      <c r="I282" s="72" t="e">
        <f t="shared" si="23"/>
        <v>#DIV/0!</v>
      </c>
      <c r="J282" s="2"/>
      <c r="L282" s="39"/>
    </row>
    <row r="283" spans="1:12" ht="15.75">
      <c r="A283" s="16"/>
      <c r="B283" s="63" t="s">
        <v>355</v>
      </c>
      <c r="C283" s="73" t="s">
        <v>320</v>
      </c>
      <c r="D283" s="70">
        <f>D284+D285</f>
        <v>45.3</v>
      </c>
      <c r="E283" s="70">
        <f>E284+E285</f>
        <v>0</v>
      </c>
      <c r="F283" s="70">
        <f>F284+F285</f>
        <v>0</v>
      </c>
      <c r="G283" s="70"/>
      <c r="H283" s="67">
        <f t="shared" si="22"/>
        <v>-45.3</v>
      </c>
      <c r="I283" s="72">
        <f t="shared" si="23"/>
        <v>0</v>
      </c>
      <c r="J283" s="2"/>
      <c r="L283" s="39"/>
    </row>
    <row r="284" spans="1:12" ht="63" hidden="1">
      <c r="A284" s="16"/>
      <c r="B284" s="47" t="s">
        <v>39</v>
      </c>
      <c r="C284" s="7" t="s">
        <v>290</v>
      </c>
      <c r="D284" s="1"/>
      <c r="E284" s="14"/>
      <c r="F284" s="4"/>
      <c r="G284" s="5"/>
      <c r="H284" s="68">
        <f t="shared" si="22"/>
        <v>0</v>
      </c>
      <c r="I284" s="69" t="e">
        <f t="shared" si="23"/>
        <v>#DIV/0!</v>
      </c>
      <c r="J284" s="2"/>
      <c r="L284" s="39"/>
    </row>
    <row r="285" spans="1:12" ht="63">
      <c r="A285" s="26" t="s">
        <v>366</v>
      </c>
      <c r="B285" s="47" t="s">
        <v>367</v>
      </c>
      <c r="C285" s="17" t="s">
        <v>53</v>
      </c>
      <c r="D285" s="14">
        <v>45.3</v>
      </c>
      <c r="E285" s="14"/>
      <c r="F285" s="4">
        <v>0</v>
      </c>
      <c r="G285" s="5">
        <f>F285-L277</f>
        <v>0</v>
      </c>
      <c r="H285" s="68">
        <f t="shared" si="22"/>
        <v>-45.3</v>
      </c>
      <c r="I285" s="69">
        <f t="shared" si="23"/>
        <v>0</v>
      </c>
      <c r="J285" s="2"/>
      <c r="L285" s="39"/>
    </row>
    <row r="286" spans="1:12" ht="15.75">
      <c r="A286" s="18" t="s">
        <v>377</v>
      </c>
      <c r="B286" s="71" t="s">
        <v>390</v>
      </c>
      <c r="C286" s="54" t="s">
        <v>321</v>
      </c>
      <c r="D286" s="70">
        <f>D287+D288+D289</f>
        <v>157.6</v>
      </c>
      <c r="E286" s="70">
        <f>E287+E288+E289</f>
        <v>0</v>
      </c>
      <c r="F286" s="70">
        <f>F287+F288+F289</f>
        <v>29.6</v>
      </c>
      <c r="G286" s="70"/>
      <c r="H286" s="67">
        <f t="shared" si="22"/>
        <v>-128</v>
      </c>
      <c r="I286" s="72">
        <f t="shared" si="23"/>
        <v>18.781725888324875</v>
      </c>
      <c r="J286" s="2"/>
      <c r="L286" s="39"/>
    </row>
    <row r="287" spans="1:12" ht="18" customHeight="1" hidden="1">
      <c r="A287" s="18"/>
      <c r="B287" s="48" t="s">
        <v>504</v>
      </c>
      <c r="C287" s="23" t="s">
        <v>296</v>
      </c>
      <c r="D287" s="12"/>
      <c r="E287" s="12"/>
      <c r="F287" s="12"/>
      <c r="G287" s="12"/>
      <c r="H287" s="68">
        <f t="shared" si="22"/>
        <v>0</v>
      </c>
      <c r="I287" s="69" t="e">
        <f t="shared" si="23"/>
        <v>#DIV/0!</v>
      </c>
      <c r="J287" s="2"/>
      <c r="L287" s="39"/>
    </row>
    <row r="288" spans="1:12" ht="16.5" customHeight="1" hidden="1">
      <c r="A288" s="18"/>
      <c r="B288" s="48" t="s">
        <v>338</v>
      </c>
      <c r="C288" s="23" t="s">
        <v>323</v>
      </c>
      <c r="D288" s="12"/>
      <c r="E288" s="12"/>
      <c r="F288" s="12"/>
      <c r="G288" s="12"/>
      <c r="H288" s="68">
        <f t="shared" si="22"/>
        <v>0</v>
      </c>
      <c r="I288" s="69" t="e">
        <f t="shared" si="23"/>
        <v>#DIV/0!</v>
      </c>
      <c r="J288" s="2"/>
      <c r="L288" s="39"/>
    </row>
    <row r="289" spans="1:12" ht="15.75">
      <c r="A289" s="18"/>
      <c r="B289" s="48" t="s">
        <v>505</v>
      </c>
      <c r="C289" s="97" t="s">
        <v>322</v>
      </c>
      <c r="D289" s="12">
        <v>157.6</v>
      </c>
      <c r="E289" s="12"/>
      <c r="F289" s="12">
        <v>29.6</v>
      </c>
      <c r="G289" s="12"/>
      <c r="H289" s="68">
        <f t="shared" si="22"/>
        <v>-128</v>
      </c>
      <c r="I289" s="69">
        <f t="shared" si="23"/>
        <v>18.781725888324875</v>
      </c>
      <c r="J289" s="2"/>
      <c r="L289" s="39"/>
    </row>
    <row r="290" spans="1:12" ht="30.75" customHeight="1" hidden="1">
      <c r="A290" s="18"/>
      <c r="B290" s="71" t="s">
        <v>379</v>
      </c>
      <c r="C290" s="3" t="s">
        <v>299</v>
      </c>
      <c r="D290" s="70">
        <f>D291</f>
        <v>0</v>
      </c>
      <c r="E290" s="70">
        <f>E291</f>
        <v>0</v>
      </c>
      <c r="F290" s="70">
        <f>F291</f>
        <v>0</v>
      </c>
      <c r="G290" s="70"/>
      <c r="H290" s="67">
        <f aca="true" t="shared" si="24" ref="H290:H314">F290-D290</f>
        <v>0</v>
      </c>
      <c r="I290" s="72" t="e">
        <f aca="true" t="shared" si="25" ref="I290:I314">F290/D290*100</f>
        <v>#DIV/0!</v>
      </c>
      <c r="J290" s="2"/>
      <c r="L290" s="39"/>
    </row>
    <row r="291" spans="1:12" ht="31.5" hidden="1">
      <c r="A291" s="18"/>
      <c r="B291" s="71" t="s">
        <v>380</v>
      </c>
      <c r="C291" s="3" t="s">
        <v>58</v>
      </c>
      <c r="D291" s="70"/>
      <c r="E291" s="70"/>
      <c r="F291" s="70"/>
      <c r="G291" s="70"/>
      <c r="H291" s="67">
        <f t="shared" si="24"/>
        <v>0</v>
      </c>
      <c r="I291" s="72" t="e">
        <f t="shared" si="25"/>
        <v>#DIV/0!</v>
      </c>
      <c r="J291" s="2"/>
      <c r="L291" s="39"/>
    </row>
    <row r="292" spans="1:12" s="27" customFormat="1" ht="15.75">
      <c r="A292" s="95"/>
      <c r="B292" s="63"/>
      <c r="C292" s="78" t="s">
        <v>6</v>
      </c>
      <c r="D292" s="70">
        <f>D293+D294+D301+D305+D306+D312</f>
        <v>206.1</v>
      </c>
      <c r="E292" s="70">
        <f>E293+E294+E301+E305+E306+E312</f>
        <v>0.1</v>
      </c>
      <c r="F292" s="70">
        <f>F293+F294+F301+F305+F306+F312</f>
        <v>204.9</v>
      </c>
      <c r="G292" s="70"/>
      <c r="H292" s="67">
        <f t="shared" si="24"/>
        <v>-1.1999999999999886</v>
      </c>
      <c r="I292" s="72">
        <f t="shared" si="25"/>
        <v>99.41775836972344</v>
      </c>
      <c r="J292" s="58"/>
      <c r="L292" s="103"/>
    </row>
    <row r="293" spans="1:12" ht="24" customHeight="1" hidden="1">
      <c r="A293" s="26"/>
      <c r="B293" s="63" t="s">
        <v>351</v>
      </c>
      <c r="C293" s="78" t="s">
        <v>108</v>
      </c>
      <c r="D293" s="70"/>
      <c r="E293" s="70"/>
      <c r="F293" s="70"/>
      <c r="G293" s="70"/>
      <c r="H293" s="67">
        <f t="shared" si="24"/>
        <v>0</v>
      </c>
      <c r="I293" s="72" t="e">
        <f t="shared" si="25"/>
        <v>#DIV/0!</v>
      </c>
      <c r="J293" s="2"/>
      <c r="L293" s="39"/>
    </row>
    <row r="294" spans="1:12" ht="15.75">
      <c r="A294" s="16" t="s">
        <v>352</v>
      </c>
      <c r="B294" s="63" t="s">
        <v>353</v>
      </c>
      <c r="C294" s="73" t="s">
        <v>319</v>
      </c>
      <c r="D294" s="70">
        <f>D295+D296+D297+D298+D300+D299</f>
        <v>206.1</v>
      </c>
      <c r="E294" s="70">
        <f>E295+E296+E297+E298+E300+E299</f>
        <v>0</v>
      </c>
      <c r="F294" s="70">
        <f>F295+F296+F297+F298+F300+F299</f>
        <v>204.9</v>
      </c>
      <c r="G294" s="70"/>
      <c r="H294" s="67">
        <f t="shared" si="24"/>
        <v>-1.1999999999999886</v>
      </c>
      <c r="I294" s="72">
        <f t="shared" si="25"/>
        <v>99.41775836972344</v>
      </c>
      <c r="J294" s="2"/>
      <c r="L294" s="39"/>
    </row>
    <row r="295" spans="1:12" ht="15.75">
      <c r="A295" s="16"/>
      <c r="B295" s="47" t="s">
        <v>411</v>
      </c>
      <c r="C295" s="19" t="s">
        <v>65</v>
      </c>
      <c r="D295" s="12">
        <v>150.6</v>
      </c>
      <c r="E295" s="12"/>
      <c r="F295" s="12">
        <v>150.6</v>
      </c>
      <c r="G295" s="12"/>
      <c r="H295" s="68">
        <f t="shared" si="24"/>
        <v>0</v>
      </c>
      <c r="I295" s="69">
        <f t="shared" si="25"/>
        <v>100</v>
      </c>
      <c r="J295" s="2"/>
      <c r="L295" s="39"/>
    </row>
    <row r="296" spans="1:12" ht="15.75">
      <c r="A296" s="16"/>
      <c r="B296" s="47" t="s">
        <v>413</v>
      </c>
      <c r="C296" s="19" t="s">
        <v>64</v>
      </c>
      <c r="D296" s="12">
        <v>46.9</v>
      </c>
      <c r="E296" s="12"/>
      <c r="F296" s="12">
        <v>45.7</v>
      </c>
      <c r="G296" s="12"/>
      <c r="H296" s="68">
        <f t="shared" si="24"/>
        <v>-1.1999999999999957</v>
      </c>
      <c r="I296" s="69">
        <f t="shared" si="25"/>
        <v>97.44136460554373</v>
      </c>
      <c r="J296" s="2"/>
      <c r="L296" s="39"/>
    </row>
    <row r="297" spans="1:12" ht="15.75" customHeight="1">
      <c r="A297" s="16"/>
      <c r="B297" s="47" t="s">
        <v>415</v>
      </c>
      <c r="C297" s="17" t="s">
        <v>450</v>
      </c>
      <c r="D297" s="12">
        <v>8.6</v>
      </c>
      <c r="E297" s="12"/>
      <c r="F297" s="12">
        <v>8.6</v>
      </c>
      <c r="G297" s="12"/>
      <c r="H297" s="68">
        <f t="shared" si="24"/>
        <v>0</v>
      </c>
      <c r="I297" s="69">
        <f t="shared" si="25"/>
        <v>100</v>
      </c>
      <c r="J297" s="2"/>
      <c r="L297" s="39"/>
    </row>
    <row r="298" spans="1:12" ht="8.25" customHeight="1" hidden="1">
      <c r="A298" s="16"/>
      <c r="B298" s="47" t="s">
        <v>430</v>
      </c>
      <c r="C298" s="17" t="s">
        <v>66</v>
      </c>
      <c r="D298" s="12"/>
      <c r="E298" s="12"/>
      <c r="F298" s="12"/>
      <c r="G298" s="12"/>
      <c r="H298" s="68">
        <f t="shared" si="24"/>
        <v>0</v>
      </c>
      <c r="I298" s="69" t="e">
        <f t="shared" si="25"/>
        <v>#DIV/0!</v>
      </c>
      <c r="J298" s="2"/>
      <c r="L298" s="39"/>
    </row>
    <row r="299" spans="1:12" ht="17.25" customHeight="1" hidden="1">
      <c r="A299" s="16"/>
      <c r="B299" s="47" t="s">
        <v>432</v>
      </c>
      <c r="C299" s="17" t="s">
        <v>457</v>
      </c>
      <c r="D299" s="12"/>
      <c r="E299" s="12"/>
      <c r="F299" s="12"/>
      <c r="G299" s="12"/>
      <c r="H299" s="68">
        <f t="shared" si="24"/>
        <v>0</v>
      </c>
      <c r="I299" s="69" t="e">
        <f t="shared" si="25"/>
        <v>#DIV/0!</v>
      </c>
      <c r="J299" s="2"/>
      <c r="L299" s="39"/>
    </row>
    <row r="300" spans="1:12" ht="6.75" customHeight="1" hidden="1">
      <c r="A300" s="16"/>
      <c r="B300" s="47" t="s">
        <v>427</v>
      </c>
      <c r="C300" s="17" t="s">
        <v>458</v>
      </c>
      <c r="D300" s="12"/>
      <c r="E300" s="12"/>
      <c r="F300" s="12"/>
      <c r="G300" s="12"/>
      <c r="H300" s="68">
        <f t="shared" si="24"/>
        <v>0</v>
      </c>
      <c r="I300" s="69" t="e">
        <f t="shared" si="25"/>
        <v>#DIV/0!</v>
      </c>
      <c r="J300" s="2"/>
      <c r="L300" s="39"/>
    </row>
    <row r="301" spans="1:12" ht="12" customHeight="1" hidden="1">
      <c r="A301" s="16"/>
      <c r="B301" s="63" t="s">
        <v>355</v>
      </c>
      <c r="C301" s="73" t="s">
        <v>320</v>
      </c>
      <c r="D301" s="70">
        <f>D302+D303+D304</f>
        <v>0</v>
      </c>
      <c r="E301" s="70">
        <f>E302+E303+E304</f>
        <v>0</v>
      </c>
      <c r="F301" s="70">
        <f>F302+F303+F304</f>
        <v>0</v>
      </c>
      <c r="G301" s="70"/>
      <c r="H301" s="67">
        <f t="shared" si="24"/>
        <v>0</v>
      </c>
      <c r="I301" s="72" t="e">
        <f t="shared" si="25"/>
        <v>#DIV/0!</v>
      </c>
      <c r="J301" s="2"/>
      <c r="L301" s="39"/>
    </row>
    <row r="302" spans="1:12" ht="11.25" customHeight="1" hidden="1">
      <c r="A302" s="16"/>
      <c r="B302" s="47" t="s">
        <v>364</v>
      </c>
      <c r="C302" s="17" t="s">
        <v>201</v>
      </c>
      <c r="D302" s="12"/>
      <c r="E302" s="12"/>
      <c r="F302" s="12"/>
      <c r="G302" s="12"/>
      <c r="H302" s="68">
        <f t="shared" si="24"/>
        <v>0</v>
      </c>
      <c r="I302" s="69" t="e">
        <f t="shared" si="25"/>
        <v>#DIV/0!</v>
      </c>
      <c r="J302" s="2"/>
      <c r="L302" s="39"/>
    </row>
    <row r="303" spans="1:12" ht="10.5" customHeight="1" hidden="1">
      <c r="A303" s="16"/>
      <c r="B303" s="47" t="s">
        <v>420</v>
      </c>
      <c r="C303" s="17" t="s">
        <v>51</v>
      </c>
      <c r="D303" s="12"/>
      <c r="E303" s="12"/>
      <c r="F303" s="12"/>
      <c r="G303" s="12"/>
      <c r="H303" s="68">
        <f t="shared" si="24"/>
        <v>0</v>
      </c>
      <c r="I303" s="69" t="e">
        <f t="shared" si="25"/>
        <v>#DIV/0!</v>
      </c>
      <c r="J303" s="2"/>
      <c r="L303" s="39"/>
    </row>
    <row r="304" spans="1:12" ht="9" customHeight="1" hidden="1">
      <c r="A304" s="16"/>
      <c r="B304" s="47" t="s">
        <v>367</v>
      </c>
      <c r="C304" s="17" t="s">
        <v>53</v>
      </c>
      <c r="D304" s="12"/>
      <c r="E304" s="12"/>
      <c r="F304" s="12"/>
      <c r="G304" s="12"/>
      <c r="H304" s="68">
        <f t="shared" si="24"/>
        <v>0</v>
      </c>
      <c r="I304" s="69" t="e">
        <f t="shared" si="25"/>
        <v>#DIV/0!</v>
      </c>
      <c r="J304" s="2"/>
      <c r="L304" s="39"/>
    </row>
    <row r="305" spans="1:12" ht="9.75" customHeight="1" hidden="1">
      <c r="A305" s="26" t="s">
        <v>366</v>
      </c>
      <c r="B305" s="63" t="s">
        <v>376</v>
      </c>
      <c r="C305" s="54" t="s">
        <v>324</v>
      </c>
      <c r="D305" s="6"/>
      <c r="E305" s="6"/>
      <c r="F305" s="6"/>
      <c r="G305" s="5"/>
      <c r="H305" s="67">
        <f t="shared" si="24"/>
        <v>0</v>
      </c>
      <c r="I305" s="72" t="e">
        <f t="shared" si="25"/>
        <v>#DIV/0!</v>
      </c>
      <c r="J305" s="2"/>
      <c r="L305" s="39"/>
    </row>
    <row r="306" spans="1:12" ht="9.75" customHeight="1" hidden="1">
      <c r="A306" s="18" t="s">
        <v>377</v>
      </c>
      <c r="B306" s="71" t="s">
        <v>390</v>
      </c>
      <c r="C306" s="62" t="s">
        <v>321</v>
      </c>
      <c r="D306" s="98">
        <f>D307+D308+D309+D310</f>
        <v>0</v>
      </c>
      <c r="E306" s="98">
        <f>E307+E308+E309+E310</f>
        <v>0</v>
      </c>
      <c r="F306" s="98">
        <f>F307+F308+F309+F310</f>
        <v>0</v>
      </c>
      <c r="G306" s="70"/>
      <c r="H306" s="67">
        <f t="shared" si="24"/>
        <v>0</v>
      </c>
      <c r="I306" s="72" t="e">
        <f t="shared" si="25"/>
        <v>#DIV/0!</v>
      </c>
      <c r="J306" s="2"/>
      <c r="L306" s="39"/>
    </row>
    <row r="307" spans="1:12" ht="8.25" customHeight="1" hidden="1">
      <c r="A307" s="18"/>
      <c r="B307" s="71" t="s">
        <v>503</v>
      </c>
      <c r="C307" s="85" t="s">
        <v>325</v>
      </c>
      <c r="D307" s="98"/>
      <c r="E307" s="70"/>
      <c r="F307" s="70"/>
      <c r="G307" s="70"/>
      <c r="H307" s="67">
        <f t="shared" si="24"/>
        <v>0</v>
      </c>
      <c r="I307" s="72" t="e">
        <f t="shared" si="25"/>
        <v>#DIV/0!</v>
      </c>
      <c r="J307" s="2"/>
      <c r="L307" s="39"/>
    </row>
    <row r="308" spans="1:12" ht="10.5" customHeight="1" hidden="1">
      <c r="A308" s="18"/>
      <c r="B308" s="71" t="s">
        <v>504</v>
      </c>
      <c r="C308" s="85" t="s">
        <v>231</v>
      </c>
      <c r="D308" s="98"/>
      <c r="E308" s="70"/>
      <c r="F308" s="70"/>
      <c r="G308" s="70"/>
      <c r="H308" s="67">
        <f t="shared" si="24"/>
        <v>0</v>
      </c>
      <c r="I308" s="72" t="e">
        <f t="shared" si="25"/>
        <v>#DIV/0!</v>
      </c>
      <c r="J308" s="2"/>
      <c r="L308" s="39"/>
    </row>
    <row r="309" spans="1:12" ht="8.25" customHeight="1" hidden="1">
      <c r="A309" s="18"/>
      <c r="B309" s="71" t="s">
        <v>505</v>
      </c>
      <c r="C309" s="97" t="s">
        <v>322</v>
      </c>
      <c r="D309" s="98"/>
      <c r="E309" s="70"/>
      <c r="F309" s="70"/>
      <c r="G309" s="70"/>
      <c r="H309" s="67">
        <f t="shared" si="24"/>
        <v>0</v>
      </c>
      <c r="I309" s="72" t="e">
        <f t="shared" si="25"/>
        <v>#DIV/0!</v>
      </c>
      <c r="J309" s="2"/>
      <c r="L309" s="39"/>
    </row>
    <row r="310" spans="1:12" ht="11.25" customHeight="1" hidden="1">
      <c r="A310" s="18"/>
      <c r="B310" s="71" t="s">
        <v>483</v>
      </c>
      <c r="C310" s="97" t="s">
        <v>331</v>
      </c>
      <c r="D310" s="98"/>
      <c r="E310" s="70"/>
      <c r="F310" s="70"/>
      <c r="G310" s="70"/>
      <c r="H310" s="67">
        <f t="shared" si="24"/>
        <v>0</v>
      </c>
      <c r="I310" s="72" t="e">
        <f t="shared" si="25"/>
        <v>#DIV/0!</v>
      </c>
      <c r="J310" s="2"/>
      <c r="L310" s="39"/>
    </row>
    <row r="311" spans="1:12" ht="8.25" customHeight="1" hidden="1">
      <c r="A311" s="18"/>
      <c r="B311" s="71" t="s">
        <v>474</v>
      </c>
      <c r="C311" s="54" t="s">
        <v>332</v>
      </c>
      <c r="D311" s="98"/>
      <c r="E311" s="70"/>
      <c r="F311" s="70"/>
      <c r="G311" s="70"/>
      <c r="H311" s="67">
        <f t="shared" si="24"/>
        <v>0</v>
      </c>
      <c r="I311" s="75" t="e">
        <f t="shared" si="25"/>
        <v>#DIV/0!</v>
      </c>
      <c r="J311" s="2"/>
      <c r="L311" s="39"/>
    </row>
    <row r="312" spans="1:12" ht="7.5" customHeight="1" hidden="1">
      <c r="A312" s="26" t="s">
        <v>378</v>
      </c>
      <c r="B312" s="63" t="s">
        <v>380</v>
      </c>
      <c r="C312" s="78" t="s">
        <v>58</v>
      </c>
      <c r="D312" s="6"/>
      <c r="E312" s="6">
        <v>0.1</v>
      </c>
      <c r="F312" s="5"/>
      <c r="G312" s="5" t="e">
        <f>F312-#REF!</f>
        <v>#REF!</v>
      </c>
      <c r="H312" s="67">
        <f t="shared" si="24"/>
        <v>0</v>
      </c>
      <c r="I312" s="72" t="e">
        <f t="shared" si="25"/>
        <v>#DIV/0!</v>
      </c>
      <c r="J312" s="2"/>
      <c r="L312" s="58"/>
    </row>
    <row r="313" spans="1:12" ht="18" customHeight="1">
      <c r="A313" s="26"/>
      <c r="B313" s="95"/>
      <c r="C313" s="73" t="s">
        <v>446</v>
      </c>
      <c r="D313" s="6">
        <f>D189+D273+D292</f>
        <v>26821</v>
      </c>
      <c r="E313" s="6">
        <f>E189+E273+E292</f>
        <v>0.1</v>
      </c>
      <c r="F313" s="6">
        <f>F189+F273+F292</f>
        <v>738.6999999999999</v>
      </c>
      <c r="G313" s="6" t="e">
        <f>G273+#REF!+#REF!</f>
        <v>#REF!</v>
      </c>
      <c r="H313" s="67">
        <f t="shared" si="24"/>
        <v>-26082.3</v>
      </c>
      <c r="I313" s="72">
        <f t="shared" si="25"/>
        <v>2.754185153424555</v>
      </c>
      <c r="L313" s="28"/>
    </row>
    <row r="314" spans="1:12" ht="18" customHeight="1">
      <c r="A314" s="26"/>
      <c r="B314" s="95"/>
      <c r="C314" s="73" t="s">
        <v>340</v>
      </c>
      <c r="D314" s="6">
        <f>D313+D187</f>
        <v>212907.3</v>
      </c>
      <c r="E314" s="6"/>
      <c r="F314" s="6">
        <f>F313+F187</f>
        <v>28248.32031</v>
      </c>
      <c r="G314" s="6"/>
      <c r="H314" s="67">
        <f t="shared" si="24"/>
        <v>-184658.97968999998</v>
      </c>
      <c r="I314" s="72">
        <f t="shared" si="25"/>
        <v>13.267896549343305</v>
      </c>
      <c r="L314" s="28"/>
    </row>
    <row r="315" spans="1:12" ht="78" customHeight="1">
      <c r="A315" s="161" t="s">
        <v>48</v>
      </c>
      <c r="B315" s="161"/>
      <c r="C315" s="161"/>
      <c r="D315" s="161"/>
      <c r="E315" s="59"/>
      <c r="F315" s="160" t="s">
        <v>67</v>
      </c>
      <c r="G315" s="160"/>
      <c r="H315" s="160"/>
      <c r="I315" s="160"/>
      <c r="L315" s="28"/>
    </row>
    <row r="316" spans="1:12" ht="18" customHeight="1">
      <c r="A316" s="154"/>
      <c r="B316" s="154"/>
      <c r="C316" s="154"/>
      <c r="G316" s="164"/>
      <c r="H316" s="164"/>
      <c r="L316" s="28"/>
    </row>
    <row r="317" spans="1:12" ht="18" customHeight="1">
      <c r="A317" s="154"/>
      <c r="B317" s="154"/>
      <c r="C317" s="154"/>
      <c r="L317" s="28"/>
    </row>
    <row r="318" spans="3:12" ht="15.75">
      <c r="C318" s="40"/>
      <c r="L318" s="33"/>
    </row>
    <row r="319" spans="3:12" ht="15.75">
      <c r="C319" s="41"/>
      <c r="D319" s="42"/>
      <c r="E319" s="42"/>
      <c r="F319" s="42"/>
      <c r="G319" s="43"/>
      <c r="L319" s="44"/>
    </row>
    <row r="320" spans="3:12" ht="45" customHeight="1">
      <c r="C320" s="40"/>
      <c r="D320" s="9"/>
      <c r="E320" s="9"/>
      <c r="F320" s="9"/>
      <c r="G320" s="45"/>
      <c r="H320" s="9"/>
      <c r="L320" s="44"/>
    </row>
    <row r="321" spans="3:12" ht="84" customHeight="1">
      <c r="C321" s="40"/>
      <c r="D321" s="9"/>
      <c r="E321" s="9"/>
      <c r="F321" s="9"/>
      <c r="G321" s="45"/>
      <c r="L321" s="28"/>
    </row>
    <row r="322" spans="3:12" ht="15.75">
      <c r="C322" s="40"/>
      <c r="L322" s="44"/>
    </row>
    <row r="323" spans="3:12" ht="15.75">
      <c r="C323" s="40"/>
      <c r="D323" s="9"/>
      <c r="E323" s="9"/>
      <c r="F323" s="9"/>
      <c r="G323" s="45"/>
      <c r="L323" s="28"/>
    </row>
    <row r="324" ht="15.75">
      <c r="L324" s="28"/>
    </row>
    <row r="325" ht="15.75">
      <c r="L325" s="28"/>
    </row>
    <row r="326" ht="15.75">
      <c r="L326" s="28"/>
    </row>
    <row r="327" ht="15.75">
      <c r="L327" s="28"/>
    </row>
    <row r="328" ht="15.75">
      <c r="L328" s="28"/>
    </row>
    <row r="329" ht="15.75">
      <c r="L329" s="28"/>
    </row>
    <row r="330" ht="15.75">
      <c r="L330" s="28"/>
    </row>
    <row r="331" ht="15.75">
      <c r="L331" s="28"/>
    </row>
    <row r="332" ht="15.75">
      <c r="L332" s="28"/>
    </row>
    <row r="333" ht="15.75">
      <c r="L333" s="28"/>
    </row>
    <row r="334" ht="15.75">
      <c r="L334" s="28"/>
    </row>
    <row r="335" ht="15.75">
      <c r="L335" s="28"/>
    </row>
    <row r="336" ht="15.75">
      <c r="L336" s="28"/>
    </row>
    <row r="337" ht="15.75">
      <c r="L337" s="28"/>
    </row>
    <row r="338" ht="15.75">
      <c r="L338" s="28"/>
    </row>
    <row r="339" ht="15.75">
      <c r="L339" s="28"/>
    </row>
    <row r="340" ht="15.75">
      <c r="L340" s="28"/>
    </row>
    <row r="341" ht="15.75">
      <c r="L341" s="28"/>
    </row>
    <row r="342" ht="15.75">
      <c r="L342" s="28"/>
    </row>
    <row r="343" ht="15.75">
      <c r="L343" s="28"/>
    </row>
    <row r="344" ht="15.75">
      <c r="L344" s="28"/>
    </row>
    <row r="345" ht="15.75">
      <c r="L345" s="28"/>
    </row>
    <row r="346" ht="15.75">
      <c r="L346" s="28"/>
    </row>
    <row r="347" ht="15.75">
      <c r="L347" s="28"/>
    </row>
    <row r="348" ht="15.75">
      <c r="L348" s="28"/>
    </row>
    <row r="349" ht="15.75">
      <c r="L349" s="28"/>
    </row>
    <row r="350" ht="15.75">
      <c r="L350" s="28"/>
    </row>
    <row r="351" ht="15.75">
      <c r="L351" s="28"/>
    </row>
    <row r="352" ht="15.75">
      <c r="L352" s="28"/>
    </row>
    <row r="353" ht="15.75">
      <c r="L353" s="28"/>
    </row>
    <row r="354" ht="15.75">
      <c r="L354" s="28"/>
    </row>
    <row r="355" ht="15.75">
      <c r="L355" s="28"/>
    </row>
    <row r="356" ht="15.75">
      <c r="L356" s="28"/>
    </row>
    <row r="357" ht="15.75">
      <c r="L357" s="28"/>
    </row>
    <row r="358" ht="15.75">
      <c r="L358" s="28"/>
    </row>
    <row r="359" ht="15.75">
      <c r="L359" s="28"/>
    </row>
    <row r="360" ht="15.75">
      <c r="L360" s="28"/>
    </row>
    <row r="361" ht="15.75">
      <c r="L361" s="28"/>
    </row>
    <row r="362" ht="15.75">
      <c r="L362" s="28"/>
    </row>
    <row r="363" ht="15.75">
      <c r="L363" s="28"/>
    </row>
    <row r="364" ht="15.75">
      <c r="L364" s="28"/>
    </row>
    <row r="365" ht="15.75">
      <c r="L365" s="28"/>
    </row>
    <row r="366" ht="15.75">
      <c r="L366" s="28"/>
    </row>
    <row r="367" ht="15.75">
      <c r="L367" s="28"/>
    </row>
    <row r="368" ht="15.75">
      <c r="L368" s="28"/>
    </row>
    <row r="369" ht="15.75">
      <c r="L369" s="28"/>
    </row>
    <row r="370" ht="15.75">
      <c r="L370" s="28"/>
    </row>
    <row r="371" ht="15.75">
      <c r="L371" s="28"/>
    </row>
    <row r="372" ht="15.75">
      <c r="L372" s="28"/>
    </row>
    <row r="373" ht="15.75">
      <c r="L373" s="28"/>
    </row>
    <row r="374" ht="15.75">
      <c r="L374" s="28"/>
    </row>
    <row r="375" ht="15.75">
      <c r="L375" s="28"/>
    </row>
    <row r="376" ht="15.75">
      <c r="L376" s="28"/>
    </row>
    <row r="377" ht="15.75">
      <c r="L377" s="28"/>
    </row>
    <row r="378" ht="15.75">
      <c r="L378" s="28"/>
    </row>
    <row r="379" ht="15.75">
      <c r="L379" s="28"/>
    </row>
    <row r="380" ht="15.75">
      <c r="L380" s="28"/>
    </row>
    <row r="381" ht="15.75">
      <c r="L381" s="28"/>
    </row>
    <row r="382" ht="15.75">
      <c r="L382" s="28"/>
    </row>
    <row r="383" ht="15.75">
      <c r="L383" s="28"/>
    </row>
    <row r="384" ht="15.75">
      <c r="L384" s="28"/>
    </row>
    <row r="385" ht="15.75">
      <c r="L385" s="28"/>
    </row>
    <row r="386" ht="15.75">
      <c r="L386" s="28"/>
    </row>
    <row r="387" ht="15.75">
      <c r="L387" s="28"/>
    </row>
    <row r="388" ht="15.75">
      <c r="L388" s="28"/>
    </row>
    <row r="389" ht="15.75">
      <c r="L389" s="28"/>
    </row>
    <row r="390" ht="15.75">
      <c r="L390" s="28"/>
    </row>
    <row r="391" ht="15.75">
      <c r="L391" s="28"/>
    </row>
    <row r="392" ht="15.75">
      <c r="L392" s="28"/>
    </row>
    <row r="393" ht="15.75">
      <c r="L393" s="28"/>
    </row>
    <row r="394" ht="15.75">
      <c r="L394" s="28"/>
    </row>
    <row r="395" ht="15.75">
      <c r="L395" s="28"/>
    </row>
    <row r="396" ht="15.75">
      <c r="L396" s="28"/>
    </row>
    <row r="397" ht="15.75">
      <c r="L397" s="28"/>
    </row>
    <row r="398" ht="15.75">
      <c r="L398" s="28"/>
    </row>
    <row r="399" ht="15.75">
      <c r="L399" s="28"/>
    </row>
    <row r="400" ht="15.75">
      <c r="L400" s="28"/>
    </row>
    <row r="401" ht="15.75">
      <c r="L401" s="28"/>
    </row>
    <row r="402" ht="15.75">
      <c r="L402" s="28"/>
    </row>
    <row r="403" ht="15.75">
      <c r="L403" s="28"/>
    </row>
    <row r="404" ht="15.75">
      <c r="L404" s="28"/>
    </row>
    <row r="405" ht="15.75">
      <c r="L405" s="28"/>
    </row>
    <row r="406" ht="15.75">
      <c r="L406" s="28"/>
    </row>
    <row r="407" ht="15.75">
      <c r="L407" s="28"/>
    </row>
    <row r="408" ht="15.75">
      <c r="L408" s="28"/>
    </row>
    <row r="409" ht="15.75">
      <c r="L409" s="28"/>
    </row>
    <row r="410" ht="15.75">
      <c r="L410" s="28"/>
    </row>
    <row r="411" ht="15.75">
      <c r="L411" s="28"/>
    </row>
    <row r="412" ht="15.75">
      <c r="L412" s="28"/>
    </row>
    <row r="413" ht="15.75">
      <c r="L413" s="28"/>
    </row>
    <row r="414" ht="15.75">
      <c r="L414" s="28"/>
    </row>
    <row r="415" ht="15.75">
      <c r="L415" s="28"/>
    </row>
    <row r="416" ht="15.75">
      <c r="L416" s="28"/>
    </row>
    <row r="417" ht="15.75">
      <c r="L417" s="28"/>
    </row>
    <row r="418" ht="15.75">
      <c r="L418" s="28"/>
    </row>
    <row r="419" ht="15.75">
      <c r="L419" s="28"/>
    </row>
    <row r="420" ht="15.75">
      <c r="L420" s="28"/>
    </row>
    <row r="421" ht="15.75">
      <c r="L421" s="28"/>
    </row>
    <row r="422" ht="15.75">
      <c r="L422" s="28"/>
    </row>
    <row r="423" ht="15.75">
      <c r="L423" s="28"/>
    </row>
    <row r="424" ht="15.75">
      <c r="L424" s="28"/>
    </row>
    <row r="425" ht="15.75">
      <c r="L425" s="28"/>
    </row>
    <row r="426" ht="15.75">
      <c r="L426" s="28"/>
    </row>
    <row r="427" ht="15.75">
      <c r="L427" s="28"/>
    </row>
    <row r="428" ht="15.75">
      <c r="L428" s="28"/>
    </row>
    <row r="429" ht="15.75">
      <c r="L429" s="28"/>
    </row>
    <row r="430" ht="15.75">
      <c r="L430" s="28"/>
    </row>
    <row r="431" ht="15.75">
      <c r="L431" s="28"/>
    </row>
    <row r="432" ht="15.75">
      <c r="L432" s="28"/>
    </row>
    <row r="433" ht="15.75">
      <c r="L433" s="28"/>
    </row>
    <row r="434" ht="15.75">
      <c r="L434" s="28"/>
    </row>
    <row r="435" ht="15.75">
      <c r="L435" s="28"/>
    </row>
    <row r="436" ht="15.75">
      <c r="L436" s="28"/>
    </row>
  </sheetData>
  <sheetProtection/>
  <mergeCells count="11">
    <mergeCell ref="F1:I1"/>
    <mergeCell ref="A4:I4"/>
    <mergeCell ref="A5:I5"/>
    <mergeCell ref="A316:C316"/>
    <mergeCell ref="G316:H316"/>
    <mergeCell ref="A317:C317"/>
    <mergeCell ref="H6:I6"/>
    <mergeCell ref="A9:I9"/>
    <mergeCell ref="A188:I188"/>
    <mergeCell ref="F315:I315"/>
    <mergeCell ref="A315:D315"/>
  </mergeCells>
  <printOptions/>
  <pageMargins left="1.6141732283464567" right="0.35433070866141736" top="0.7480314960629921" bottom="0.3937007874015748" header="0" footer="0"/>
  <pageSetup blackAndWhite="1" fitToHeight="8"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L436"/>
  <sheetViews>
    <sheetView view="pageBreakPreview" zoomScaleSheetLayoutView="100" zoomScalePageLayoutView="0" workbookViewId="0" topLeftCell="B289">
      <selection activeCell="C321" sqref="C321"/>
    </sheetView>
  </sheetViews>
  <sheetFormatPr defaultColWidth="9.00390625" defaultRowHeight="12.75"/>
  <cols>
    <col min="1" max="1" width="9.125" style="27" hidden="1" customWidth="1"/>
    <col min="2" max="2" width="13.25390625" style="27" customWidth="1"/>
    <col min="3" max="3" width="61.75390625" style="27" customWidth="1"/>
    <col min="4" max="4" width="16.875" style="27" customWidth="1"/>
    <col min="5" max="5" width="12.375" style="27" hidden="1" customWidth="1"/>
    <col min="6" max="6" width="19.375" style="27" customWidth="1"/>
    <col min="7" max="7" width="11.625" style="27" hidden="1" customWidth="1"/>
    <col min="8" max="8" width="15.75390625" style="27" customWidth="1"/>
    <col min="9" max="9" width="18.00390625" style="27" customWidth="1"/>
    <col min="10" max="10" width="10.75390625" style="27" customWidth="1"/>
    <col min="11" max="11" width="9.125" style="27" customWidth="1"/>
    <col min="12" max="12" width="11.125" style="27" customWidth="1"/>
    <col min="13" max="16384" width="9.125" style="27" customWidth="1"/>
  </cols>
  <sheetData>
    <row r="1" spans="3:9" s="104" customFormat="1" ht="26.25">
      <c r="C1" s="105"/>
      <c r="E1" s="105" t="s">
        <v>47</v>
      </c>
      <c r="F1" s="172" t="s">
        <v>49</v>
      </c>
      <c r="G1" s="172"/>
      <c r="H1" s="172"/>
      <c r="I1" s="172"/>
    </row>
    <row r="2" spans="5:9" s="104" customFormat="1" ht="26.25">
      <c r="E2" s="105"/>
      <c r="F2" s="130" t="s">
        <v>114</v>
      </c>
      <c r="G2" s="131"/>
      <c r="H2" s="132"/>
      <c r="I2" s="132"/>
    </row>
    <row r="3" spans="5:9" s="104" customFormat="1" ht="26.25">
      <c r="E3" s="105"/>
      <c r="F3" s="130" t="s">
        <v>189</v>
      </c>
      <c r="G3" s="131"/>
      <c r="H3" s="132"/>
      <c r="I3" s="132"/>
    </row>
    <row r="4" spans="1:12" s="104" customFormat="1" ht="42" customHeight="1">
      <c r="A4" s="173" t="s">
        <v>44</v>
      </c>
      <c r="B4" s="173"/>
      <c r="C4" s="173"/>
      <c r="D4" s="173"/>
      <c r="E4" s="173"/>
      <c r="F4" s="173"/>
      <c r="G4" s="173"/>
      <c r="H4" s="173"/>
      <c r="I4" s="173"/>
      <c r="J4" s="106"/>
      <c r="L4" s="117"/>
    </row>
    <row r="5" spans="1:12" s="104" customFormat="1" ht="26.25">
      <c r="A5" s="173" t="s">
        <v>76</v>
      </c>
      <c r="B5" s="173"/>
      <c r="C5" s="173"/>
      <c r="D5" s="173"/>
      <c r="E5" s="173"/>
      <c r="F5" s="173"/>
      <c r="G5" s="173"/>
      <c r="H5" s="173"/>
      <c r="I5" s="173"/>
      <c r="J5" s="118"/>
      <c r="L5" s="117"/>
    </row>
    <row r="6" spans="8:12" ht="15.75">
      <c r="H6" s="167" t="s">
        <v>81</v>
      </c>
      <c r="I6" s="167"/>
      <c r="J6" s="119"/>
      <c r="L6" s="119"/>
    </row>
    <row r="7" spans="1:12" ht="78.75">
      <c r="A7" s="32" t="s">
        <v>341</v>
      </c>
      <c r="B7" s="32" t="s">
        <v>348</v>
      </c>
      <c r="C7" s="32" t="s">
        <v>349</v>
      </c>
      <c r="D7" s="32" t="s">
        <v>346</v>
      </c>
      <c r="E7" s="32" t="s">
        <v>513</v>
      </c>
      <c r="F7" s="32" t="s">
        <v>347</v>
      </c>
      <c r="G7" s="32" t="s">
        <v>510</v>
      </c>
      <c r="H7" s="32" t="s">
        <v>83</v>
      </c>
      <c r="I7" s="32" t="s">
        <v>232</v>
      </c>
      <c r="J7" s="120"/>
      <c r="L7" s="120"/>
    </row>
    <row r="8" spans="1:12" ht="15.75">
      <c r="A8" s="35">
        <v>1</v>
      </c>
      <c r="B8" s="35">
        <v>1</v>
      </c>
      <c r="C8" s="35">
        <v>2</v>
      </c>
      <c r="D8" s="35">
        <v>3</v>
      </c>
      <c r="E8" s="35">
        <v>4</v>
      </c>
      <c r="F8" s="35">
        <v>4</v>
      </c>
      <c r="G8" s="35">
        <v>6</v>
      </c>
      <c r="H8" s="35">
        <v>5</v>
      </c>
      <c r="I8" s="35">
        <v>6</v>
      </c>
      <c r="J8" s="121"/>
      <c r="L8" s="102"/>
    </row>
    <row r="9" spans="1:12" ht="15.75">
      <c r="A9" s="168"/>
      <c r="B9" s="168"/>
      <c r="C9" s="168"/>
      <c r="D9" s="168"/>
      <c r="E9" s="168"/>
      <c r="F9" s="168"/>
      <c r="G9" s="168"/>
      <c r="H9" s="168"/>
      <c r="I9" s="169"/>
      <c r="J9" s="58"/>
      <c r="L9" s="38"/>
    </row>
    <row r="10" spans="1:12" ht="15.75">
      <c r="A10" s="122" t="s">
        <v>350</v>
      </c>
      <c r="B10" s="77" t="s">
        <v>351</v>
      </c>
      <c r="C10" s="78" t="s">
        <v>116</v>
      </c>
      <c r="D10" s="107">
        <f>SUM(D11:D19)</f>
        <v>10501.940389999998</v>
      </c>
      <c r="E10" s="107">
        <f>SUM(E11:E19)</f>
        <v>0</v>
      </c>
      <c r="F10" s="107">
        <f>SUM(F11:F19)</f>
        <v>2375.2</v>
      </c>
      <c r="G10" s="107" t="e">
        <f>SUM(G11:G19)</f>
        <v>#REF!</v>
      </c>
      <c r="H10" s="107">
        <f>F10-D10</f>
        <v>-8126.740389999998</v>
      </c>
      <c r="I10" s="108">
        <f>F10/D10*100</f>
        <v>22.616772822874502</v>
      </c>
      <c r="J10" s="58"/>
      <c r="L10" s="38"/>
    </row>
    <row r="11" spans="1:12" ht="15.75">
      <c r="A11" s="88" t="s">
        <v>350</v>
      </c>
      <c r="B11" s="63" t="s">
        <v>351</v>
      </c>
      <c r="C11" s="73" t="s">
        <v>130</v>
      </c>
      <c r="D11" s="108">
        <v>688.14039</v>
      </c>
      <c r="E11" s="108"/>
      <c r="F11" s="107">
        <v>160.6</v>
      </c>
      <c r="G11" s="107">
        <f>F11-L10</f>
        <v>160.6</v>
      </c>
      <c r="H11" s="107">
        <f aca="true" t="shared" si="0" ref="H11:H34">F11-D11</f>
        <v>-527.54039</v>
      </c>
      <c r="I11" s="108">
        <f aca="true" t="shared" si="1" ref="I11:I26">F11/D11*100</f>
        <v>23.338260961545938</v>
      </c>
      <c r="J11" s="58"/>
      <c r="L11" s="38"/>
    </row>
    <row r="12" spans="1:12" ht="31.5">
      <c r="A12" s="88" t="s">
        <v>350</v>
      </c>
      <c r="B12" s="63" t="s">
        <v>351</v>
      </c>
      <c r="C12" s="73" t="s">
        <v>157</v>
      </c>
      <c r="D12" s="108">
        <v>4603.2</v>
      </c>
      <c r="E12" s="108"/>
      <c r="F12" s="107">
        <v>1053</v>
      </c>
      <c r="G12" s="107">
        <f>F12-L11</f>
        <v>1053</v>
      </c>
      <c r="H12" s="107">
        <f t="shared" si="0"/>
        <v>-3550.2</v>
      </c>
      <c r="I12" s="108">
        <f t="shared" si="1"/>
        <v>22.87539103232534</v>
      </c>
      <c r="J12" s="58"/>
      <c r="L12" s="38"/>
    </row>
    <row r="13" spans="1:12" ht="47.25">
      <c r="A13" s="88"/>
      <c r="B13" s="63" t="s">
        <v>351</v>
      </c>
      <c r="C13" s="73" t="s">
        <v>303</v>
      </c>
      <c r="D13" s="108">
        <v>6.4</v>
      </c>
      <c r="E13" s="108"/>
      <c r="F13" s="107">
        <v>0</v>
      </c>
      <c r="G13" s="107"/>
      <c r="H13" s="107">
        <f t="shared" si="0"/>
        <v>-6.4</v>
      </c>
      <c r="I13" s="108">
        <f t="shared" si="1"/>
        <v>0</v>
      </c>
      <c r="J13" s="58"/>
      <c r="L13" s="38"/>
    </row>
    <row r="14" spans="1:12" ht="31.5">
      <c r="A14" s="88" t="s">
        <v>350</v>
      </c>
      <c r="B14" s="63" t="s">
        <v>351</v>
      </c>
      <c r="C14" s="73" t="s">
        <v>158</v>
      </c>
      <c r="D14" s="108">
        <v>1123.2</v>
      </c>
      <c r="E14" s="108"/>
      <c r="F14" s="107">
        <v>242</v>
      </c>
      <c r="G14" s="107">
        <f>F14-L12</f>
        <v>242</v>
      </c>
      <c r="H14" s="107">
        <f t="shared" si="0"/>
        <v>-881.2</v>
      </c>
      <c r="I14" s="108">
        <f t="shared" si="1"/>
        <v>21.545584045584047</v>
      </c>
      <c r="J14" s="58"/>
      <c r="L14" s="38"/>
    </row>
    <row r="15" spans="1:12" ht="31.5">
      <c r="A15" s="88" t="s">
        <v>350</v>
      </c>
      <c r="B15" s="63" t="s">
        <v>351</v>
      </c>
      <c r="C15" s="54" t="s">
        <v>159</v>
      </c>
      <c r="D15" s="108">
        <v>1710.6</v>
      </c>
      <c r="E15" s="108"/>
      <c r="F15" s="107">
        <v>407.1</v>
      </c>
      <c r="G15" s="107">
        <f>F15-L14</f>
        <v>407.1</v>
      </c>
      <c r="H15" s="107">
        <f t="shared" si="0"/>
        <v>-1303.5</v>
      </c>
      <c r="I15" s="108">
        <f t="shared" si="1"/>
        <v>23.79866713433883</v>
      </c>
      <c r="J15" s="58"/>
      <c r="L15" s="38"/>
    </row>
    <row r="16" spans="1:12" ht="47.25">
      <c r="A16" s="88" t="s">
        <v>350</v>
      </c>
      <c r="B16" s="63" t="s">
        <v>351</v>
      </c>
      <c r="C16" s="54" t="s">
        <v>160</v>
      </c>
      <c r="D16" s="108">
        <v>806.2</v>
      </c>
      <c r="E16" s="108"/>
      <c r="F16" s="107">
        <v>178.1</v>
      </c>
      <c r="G16" s="107">
        <f>F16-L15</f>
        <v>178.1</v>
      </c>
      <c r="H16" s="107">
        <f t="shared" si="0"/>
        <v>-628.1</v>
      </c>
      <c r="I16" s="108">
        <f t="shared" si="1"/>
        <v>22.091292483254772</v>
      </c>
      <c r="J16" s="58"/>
      <c r="L16" s="38"/>
    </row>
    <row r="17" spans="1:12" ht="31.5">
      <c r="A17" s="88" t="s">
        <v>350</v>
      </c>
      <c r="B17" s="63" t="s">
        <v>351</v>
      </c>
      <c r="C17" s="54" t="s">
        <v>161</v>
      </c>
      <c r="D17" s="108">
        <v>766.4</v>
      </c>
      <c r="E17" s="108"/>
      <c r="F17" s="107">
        <v>164.1</v>
      </c>
      <c r="G17" s="107">
        <f>F17-L16</f>
        <v>164.1</v>
      </c>
      <c r="H17" s="107">
        <f t="shared" si="0"/>
        <v>-602.3</v>
      </c>
      <c r="I17" s="108">
        <f t="shared" si="1"/>
        <v>21.411795407098122</v>
      </c>
      <c r="J17" s="58"/>
      <c r="L17" s="38"/>
    </row>
    <row r="18" spans="1:12" ht="31.5">
      <c r="A18" s="88" t="s">
        <v>350</v>
      </c>
      <c r="B18" s="63" t="s">
        <v>351</v>
      </c>
      <c r="C18" s="73" t="s">
        <v>162</v>
      </c>
      <c r="D18" s="108">
        <v>420.5</v>
      </c>
      <c r="E18" s="108"/>
      <c r="F18" s="107">
        <v>94.4</v>
      </c>
      <c r="G18" s="107" t="e">
        <f>F18-#REF!</f>
        <v>#REF!</v>
      </c>
      <c r="H18" s="107">
        <f t="shared" si="0"/>
        <v>-326.1</v>
      </c>
      <c r="I18" s="108">
        <f t="shared" si="1"/>
        <v>22.44946492271106</v>
      </c>
      <c r="J18" s="58"/>
      <c r="L18" s="38"/>
    </row>
    <row r="19" spans="1:12" ht="31.5">
      <c r="A19" s="88" t="s">
        <v>350</v>
      </c>
      <c r="B19" s="63" t="s">
        <v>351</v>
      </c>
      <c r="C19" s="73" t="s">
        <v>163</v>
      </c>
      <c r="D19" s="108">
        <v>377.3</v>
      </c>
      <c r="E19" s="108"/>
      <c r="F19" s="107">
        <v>75.9</v>
      </c>
      <c r="G19" s="107">
        <f>F19-L18</f>
        <v>75.9</v>
      </c>
      <c r="H19" s="107">
        <f t="shared" si="0"/>
        <v>-301.4</v>
      </c>
      <c r="I19" s="108">
        <f t="shared" si="1"/>
        <v>20.11661807580175</v>
      </c>
      <c r="J19" s="58"/>
      <c r="L19" s="58"/>
    </row>
    <row r="20" spans="1:12" ht="63">
      <c r="A20" s="88"/>
      <c r="B20" s="71" t="s">
        <v>8</v>
      </c>
      <c r="C20" s="54" t="s">
        <v>164</v>
      </c>
      <c r="D20" s="109">
        <v>5.6</v>
      </c>
      <c r="E20" s="109"/>
      <c r="F20" s="107">
        <v>0</v>
      </c>
      <c r="G20" s="107"/>
      <c r="H20" s="107">
        <f t="shared" si="0"/>
        <v>-5.6</v>
      </c>
      <c r="I20" s="108">
        <f t="shared" si="1"/>
        <v>0</v>
      </c>
      <c r="J20" s="58"/>
      <c r="L20" s="58"/>
    </row>
    <row r="21" spans="1:12" ht="15.75">
      <c r="A21" s="88" t="s">
        <v>352</v>
      </c>
      <c r="B21" s="63" t="s">
        <v>353</v>
      </c>
      <c r="C21" s="73" t="s">
        <v>117</v>
      </c>
      <c r="D21" s="108">
        <f>SUM(D22:D28)</f>
        <v>57126.700000000004</v>
      </c>
      <c r="E21" s="108">
        <f>SUM(E22:E28)</f>
        <v>0</v>
      </c>
      <c r="F21" s="108">
        <f>SUM(F22:F28)</f>
        <v>14301.6</v>
      </c>
      <c r="G21" s="108">
        <f>SUM(G22:G28)</f>
        <v>14301.6</v>
      </c>
      <c r="H21" s="107">
        <f t="shared" si="0"/>
        <v>-42825.100000000006</v>
      </c>
      <c r="I21" s="108">
        <f t="shared" si="1"/>
        <v>25.034878611927518</v>
      </c>
      <c r="J21" s="58"/>
      <c r="L21" s="38"/>
    </row>
    <row r="22" spans="1:12" ht="15.75">
      <c r="A22" s="88" t="s">
        <v>412</v>
      </c>
      <c r="B22" s="63" t="s">
        <v>411</v>
      </c>
      <c r="C22" s="73" t="s">
        <v>448</v>
      </c>
      <c r="D22" s="108">
        <v>21173.9</v>
      </c>
      <c r="E22" s="108"/>
      <c r="F22" s="107">
        <v>5302.8</v>
      </c>
      <c r="G22" s="107">
        <f>F22-L21</f>
        <v>5302.8</v>
      </c>
      <c r="H22" s="107">
        <f t="shared" si="0"/>
        <v>-15871.100000000002</v>
      </c>
      <c r="I22" s="108">
        <f t="shared" si="1"/>
        <v>25.044040068197166</v>
      </c>
      <c r="J22" s="58"/>
      <c r="L22" s="38"/>
    </row>
    <row r="23" spans="1:12" ht="31.5" hidden="1">
      <c r="A23" s="88"/>
      <c r="B23" s="63" t="s">
        <v>411</v>
      </c>
      <c r="C23" s="73" t="s">
        <v>307</v>
      </c>
      <c r="D23" s="108"/>
      <c r="E23" s="108"/>
      <c r="F23" s="107"/>
      <c r="G23" s="107"/>
      <c r="H23" s="107">
        <f t="shared" si="0"/>
        <v>0</v>
      </c>
      <c r="I23" s="108" t="e">
        <f t="shared" si="1"/>
        <v>#DIV/0!</v>
      </c>
      <c r="J23" s="58"/>
      <c r="L23" s="38"/>
    </row>
    <row r="24" spans="1:12" ht="15.75">
      <c r="A24" s="88" t="s">
        <v>414</v>
      </c>
      <c r="B24" s="63" t="s">
        <v>413</v>
      </c>
      <c r="C24" s="73" t="s">
        <v>449</v>
      </c>
      <c r="D24" s="108">
        <v>29115.9</v>
      </c>
      <c r="E24" s="108"/>
      <c r="F24" s="107">
        <v>7308.3</v>
      </c>
      <c r="G24" s="107">
        <f>F24-L22</f>
        <v>7308.3</v>
      </c>
      <c r="H24" s="107">
        <f t="shared" si="0"/>
        <v>-21807.600000000002</v>
      </c>
      <c r="I24" s="108">
        <f t="shared" si="1"/>
        <v>25.100718164301977</v>
      </c>
      <c r="J24" s="58"/>
      <c r="L24" s="38"/>
    </row>
    <row r="25" spans="1:12" ht="31.5">
      <c r="A25" s="88" t="s">
        <v>412</v>
      </c>
      <c r="B25" s="63" t="s">
        <v>514</v>
      </c>
      <c r="C25" s="73" t="s">
        <v>166</v>
      </c>
      <c r="D25" s="108">
        <v>309.8</v>
      </c>
      <c r="E25" s="108"/>
      <c r="F25" s="107">
        <v>113.4</v>
      </c>
      <c r="G25" s="107">
        <f>F25-L24</f>
        <v>113.4</v>
      </c>
      <c r="H25" s="107">
        <f t="shared" si="0"/>
        <v>-196.4</v>
      </c>
      <c r="I25" s="108">
        <f t="shared" si="1"/>
        <v>36.60426081342802</v>
      </c>
      <c r="J25" s="58"/>
      <c r="L25" s="38"/>
    </row>
    <row r="26" spans="1:12" ht="21.75" customHeight="1">
      <c r="A26" s="88" t="s">
        <v>416</v>
      </c>
      <c r="B26" s="63" t="s">
        <v>415</v>
      </c>
      <c r="C26" s="73" t="s">
        <v>450</v>
      </c>
      <c r="D26" s="108">
        <v>2966.7</v>
      </c>
      <c r="E26" s="108"/>
      <c r="F26" s="107">
        <v>735</v>
      </c>
      <c r="G26" s="107">
        <f>F26-L25</f>
        <v>735</v>
      </c>
      <c r="H26" s="107">
        <f t="shared" si="0"/>
        <v>-2231.7</v>
      </c>
      <c r="I26" s="108">
        <f t="shared" si="1"/>
        <v>24.775002528061485</v>
      </c>
      <c r="J26" s="58"/>
      <c r="L26" s="38"/>
    </row>
    <row r="27" spans="1:12" ht="19.5" customHeight="1" hidden="1">
      <c r="A27" s="88" t="s">
        <v>416</v>
      </c>
      <c r="B27" s="63" t="s">
        <v>415</v>
      </c>
      <c r="C27" s="73" t="s">
        <v>443</v>
      </c>
      <c r="D27" s="108"/>
      <c r="E27" s="108"/>
      <c r="F27" s="107"/>
      <c r="G27" s="107">
        <f>F27-L26</f>
        <v>0</v>
      </c>
      <c r="H27" s="107">
        <f t="shared" si="0"/>
        <v>0</v>
      </c>
      <c r="I27" s="108"/>
      <c r="J27" s="58"/>
      <c r="L27" s="38"/>
    </row>
    <row r="28" spans="1:12" ht="15.75">
      <c r="A28" s="88" t="s">
        <v>417</v>
      </c>
      <c r="B28" s="63" t="s">
        <v>418</v>
      </c>
      <c r="C28" s="73" t="s">
        <v>118</v>
      </c>
      <c r="D28" s="107">
        <f>SUM(D29:D34)</f>
        <v>3560.3999999999996</v>
      </c>
      <c r="E28" s="107">
        <f>SUM(E29:E34)</f>
        <v>0</v>
      </c>
      <c r="F28" s="107">
        <f>SUM(F29:F34)</f>
        <v>842.1</v>
      </c>
      <c r="G28" s="107">
        <f>SUM(G29:G35)</f>
        <v>842.1</v>
      </c>
      <c r="H28" s="107">
        <f t="shared" si="0"/>
        <v>-2718.2999999999997</v>
      </c>
      <c r="I28" s="108">
        <f aca="true" t="shared" si="2" ref="I28:I34">F28/D28*100</f>
        <v>23.651836872261548</v>
      </c>
      <c r="J28" s="58"/>
      <c r="L28" s="38"/>
    </row>
    <row r="29" spans="1:12" ht="24" customHeight="1">
      <c r="A29" s="88" t="s">
        <v>417</v>
      </c>
      <c r="B29" s="63" t="s">
        <v>430</v>
      </c>
      <c r="C29" s="73" t="s">
        <v>455</v>
      </c>
      <c r="D29" s="108">
        <v>699.8</v>
      </c>
      <c r="E29" s="108"/>
      <c r="F29" s="107">
        <v>152.5</v>
      </c>
      <c r="G29" s="107">
        <f aca="true" t="shared" si="3" ref="G29:G35">F29-L28</f>
        <v>152.5</v>
      </c>
      <c r="H29" s="107">
        <f t="shared" si="0"/>
        <v>-547.3</v>
      </c>
      <c r="I29" s="108">
        <f t="shared" si="2"/>
        <v>21.79194055444413</v>
      </c>
      <c r="J29" s="58"/>
      <c r="L29" s="38"/>
    </row>
    <row r="30" spans="1:12" ht="15.75">
      <c r="A30" s="88" t="s">
        <v>417</v>
      </c>
      <c r="B30" s="63" t="s">
        <v>431</v>
      </c>
      <c r="C30" s="73" t="s">
        <v>456</v>
      </c>
      <c r="D30" s="108">
        <v>1052.3</v>
      </c>
      <c r="E30" s="108"/>
      <c r="F30" s="107">
        <v>272.3</v>
      </c>
      <c r="G30" s="107">
        <f t="shared" si="3"/>
        <v>272.3</v>
      </c>
      <c r="H30" s="107">
        <f t="shared" si="0"/>
        <v>-780</v>
      </c>
      <c r="I30" s="108">
        <f t="shared" si="2"/>
        <v>25.876651145110714</v>
      </c>
      <c r="J30" s="58"/>
      <c r="L30" s="38"/>
    </row>
    <row r="31" spans="1:12" ht="33" customHeight="1">
      <c r="A31" s="88" t="s">
        <v>417</v>
      </c>
      <c r="B31" s="63" t="s">
        <v>432</v>
      </c>
      <c r="C31" s="73" t="s">
        <v>457</v>
      </c>
      <c r="D31" s="108">
        <v>725.1</v>
      </c>
      <c r="E31" s="108"/>
      <c r="F31" s="107">
        <v>162.4</v>
      </c>
      <c r="G31" s="107">
        <f t="shared" si="3"/>
        <v>162.4</v>
      </c>
      <c r="H31" s="107">
        <f t="shared" si="0"/>
        <v>-562.7</v>
      </c>
      <c r="I31" s="108">
        <f t="shared" si="2"/>
        <v>22.396910770928148</v>
      </c>
      <c r="J31" s="58"/>
      <c r="L31" s="38"/>
    </row>
    <row r="32" spans="1:12" ht="18.75" customHeight="1">
      <c r="A32" s="88" t="s">
        <v>417</v>
      </c>
      <c r="B32" s="63" t="s">
        <v>427</v>
      </c>
      <c r="C32" s="73" t="s">
        <v>458</v>
      </c>
      <c r="D32" s="108">
        <v>962.1</v>
      </c>
      <c r="E32" s="108"/>
      <c r="F32" s="107">
        <v>238.1</v>
      </c>
      <c r="G32" s="107">
        <f t="shared" si="3"/>
        <v>238.1</v>
      </c>
      <c r="H32" s="107">
        <f t="shared" si="0"/>
        <v>-724</v>
      </c>
      <c r="I32" s="108">
        <f t="shared" si="2"/>
        <v>24.747947198835877</v>
      </c>
      <c r="J32" s="58"/>
      <c r="L32" s="38"/>
    </row>
    <row r="33" spans="1:12" ht="35.25" customHeight="1">
      <c r="A33" s="88" t="s">
        <v>417</v>
      </c>
      <c r="B33" s="63" t="s">
        <v>493</v>
      </c>
      <c r="C33" s="73" t="s">
        <v>167</v>
      </c>
      <c r="D33" s="108">
        <v>106.6</v>
      </c>
      <c r="E33" s="108"/>
      <c r="F33" s="107">
        <v>11.4</v>
      </c>
      <c r="G33" s="107">
        <f t="shared" si="3"/>
        <v>11.4</v>
      </c>
      <c r="H33" s="107">
        <f t="shared" si="0"/>
        <v>-95.19999999999999</v>
      </c>
      <c r="I33" s="108">
        <f t="shared" si="2"/>
        <v>10.694183864915573</v>
      </c>
      <c r="J33" s="58"/>
      <c r="L33" s="38"/>
    </row>
    <row r="34" spans="1:12" ht="30" customHeight="1">
      <c r="A34" s="123" t="s">
        <v>417</v>
      </c>
      <c r="B34" s="71" t="s">
        <v>481</v>
      </c>
      <c r="C34" s="54" t="s">
        <v>482</v>
      </c>
      <c r="D34" s="108">
        <v>14.5</v>
      </c>
      <c r="E34" s="108"/>
      <c r="F34" s="107">
        <v>5.4</v>
      </c>
      <c r="G34" s="107">
        <f t="shared" si="3"/>
        <v>5.4</v>
      </c>
      <c r="H34" s="107">
        <f t="shared" si="0"/>
        <v>-9.1</v>
      </c>
      <c r="I34" s="108">
        <f t="shared" si="2"/>
        <v>37.24137931034483</v>
      </c>
      <c r="J34" s="58"/>
      <c r="L34" s="38"/>
    </row>
    <row r="35" spans="1:12" ht="15.75" customHeight="1" hidden="1">
      <c r="A35" s="123" t="s">
        <v>417</v>
      </c>
      <c r="B35" s="71" t="s">
        <v>489</v>
      </c>
      <c r="C35" s="73" t="s">
        <v>517</v>
      </c>
      <c r="D35" s="108"/>
      <c r="E35" s="108">
        <v>402.9</v>
      </c>
      <c r="F35" s="107"/>
      <c r="G35" s="107">
        <f t="shared" si="3"/>
        <v>0</v>
      </c>
      <c r="H35" s="107"/>
      <c r="I35" s="108"/>
      <c r="J35" s="58"/>
      <c r="K35" s="58"/>
      <c r="L35" s="58"/>
    </row>
    <row r="36" spans="1:12" ht="19.5" customHeight="1" hidden="1">
      <c r="A36" s="88" t="s">
        <v>459</v>
      </c>
      <c r="B36" s="63" t="s">
        <v>354</v>
      </c>
      <c r="C36" s="73" t="s">
        <v>460</v>
      </c>
      <c r="D36" s="108">
        <f>SUM(D37:D37)</f>
        <v>0</v>
      </c>
      <c r="E36" s="108">
        <f>SUM(E37:E37)</f>
        <v>0</v>
      </c>
      <c r="F36" s="108">
        <f>SUM(F37:F37)</f>
        <v>0</v>
      </c>
      <c r="G36" s="108">
        <f>SUM(G37:G37)</f>
        <v>0</v>
      </c>
      <c r="H36" s="107">
        <f aca="true" t="shared" si="4" ref="H36:H67">F36-D36</f>
        <v>0</v>
      </c>
      <c r="I36" s="108" t="e">
        <f aca="true" t="shared" si="5" ref="I36:I67">F36/D36*100</f>
        <v>#DIV/0!</v>
      </c>
      <c r="J36" s="58"/>
      <c r="L36" s="38"/>
    </row>
    <row r="37" spans="1:12" ht="33.75" customHeight="1" hidden="1">
      <c r="A37" s="88" t="s">
        <v>400</v>
      </c>
      <c r="B37" s="63" t="s">
        <v>401</v>
      </c>
      <c r="C37" s="54" t="s">
        <v>485</v>
      </c>
      <c r="D37" s="108"/>
      <c r="E37" s="108"/>
      <c r="F37" s="107"/>
      <c r="G37" s="107">
        <f>F37-L36</f>
        <v>0</v>
      </c>
      <c r="H37" s="107">
        <f t="shared" si="4"/>
        <v>0</v>
      </c>
      <c r="I37" s="108" t="e">
        <f t="shared" si="5"/>
        <v>#DIV/0!</v>
      </c>
      <c r="J37" s="58"/>
      <c r="L37" s="58"/>
    </row>
    <row r="38" spans="1:12" ht="33.75" customHeight="1">
      <c r="A38" s="88" t="s">
        <v>461</v>
      </c>
      <c r="B38" s="63" t="s">
        <v>355</v>
      </c>
      <c r="C38" s="54" t="s">
        <v>119</v>
      </c>
      <c r="D38" s="108">
        <f>D39+D52+D91+D93+D104+D110+D60+D92</f>
        <v>42627.9</v>
      </c>
      <c r="E38" s="108">
        <f>E39+E52+E91+E93+E104+E110+E60+E92</f>
        <v>534.8</v>
      </c>
      <c r="F38" s="108">
        <f>F39+F52+F60+F91+F92+F93+F104+F110</f>
        <v>8890.400000000001</v>
      </c>
      <c r="G38" s="108" t="e">
        <f>G39+G52+G61+G62+#REF!+G83+G87+G90+G91+G93+G104+G111</f>
        <v>#REF!</v>
      </c>
      <c r="H38" s="107">
        <f t="shared" si="4"/>
        <v>-33737.5</v>
      </c>
      <c r="I38" s="108">
        <f t="shared" si="5"/>
        <v>20.855824471766145</v>
      </c>
      <c r="J38" s="58"/>
      <c r="L38" s="58"/>
    </row>
    <row r="39" spans="1:12" ht="31.5">
      <c r="A39" s="88"/>
      <c r="B39" s="77" t="s">
        <v>499</v>
      </c>
      <c r="C39" s="73" t="s">
        <v>120</v>
      </c>
      <c r="D39" s="108">
        <f>SUM(D40:D51)</f>
        <v>3656.7999999999997</v>
      </c>
      <c r="E39" s="108">
        <f>SUM(E40:E51)</f>
        <v>0</v>
      </c>
      <c r="F39" s="108">
        <f>SUM(F40:F51)</f>
        <v>507.4</v>
      </c>
      <c r="G39" s="108">
        <f>SUM(G40:G50)</f>
        <v>471.09999999999997</v>
      </c>
      <c r="H39" s="107">
        <f t="shared" si="4"/>
        <v>-3149.3999999999996</v>
      </c>
      <c r="I39" s="108">
        <f t="shared" si="5"/>
        <v>13.87551957996062</v>
      </c>
      <c r="J39" s="58"/>
      <c r="L39" s="38"/>
    </row>
    <row r="40" spans="1:12" ht="78.75">
      <c r="A40" s="88" t="s">
        <v>356</v>
      </c>
      <c r="B40" s="63" t="s">
        <v>357</v>
      </c>
      <c r="C40" s="81" t="s">
        <v>291</v>
      </c>
      <c r="D40" s="108">
        <v>1504.1</v>
      </c>
      <c r="E40" s="108"/>
      <c r="F40" s="107">
        <v>192</v>
      </c>
      <c r="G40" s="107">
        <f aca="true" t="shared" si="6" ref="G40:G50">F40-L39</f>
        <v>192</v>
      </c>
      <c r="H40" s="107">
        <f t="shared" si="4"/>
        <v>-1312.1</v>
      </c>
      <c r="I40" s="108">
        <f t="shared" si="5"/>
        <v>12.7651087028788</v>
      </c>
      <c r="J40" s="58"/>
      <c r="L40" s="38"/>
    </row>
    <row r="41" spans="1:12" ht="78.75">
      <c r="A41" s="88" t="s">
        <v>356</v>
      </c>
      <c r="B41" s="63" t="s">
        <v>403</v>
      </c>
      <c r="C41" s="81" t="s">
        <v>291</v>
      </c>
      <c r="D41" s="108">
        <v>2.5</v>
      </c>
      <c r="E41" s="108"/>
      <c r="F41" s="107">
        <v>0</v>
      </c>
      <c r="G41" s="107">
        <f t="shared" si="6"/>
        <v>0</v>
      </c>
      <c r="H41" s="107">
        <f t="shared" si="4"/>
        <v>-2.5</v>
      </c>
      <c r="I41" s="108">
        <f t="shared" si="5"/>
        <v>0</v>
      </c>
      <c r="J41" s="58"/>
      <c r="L41" s="38"/>
    </row>
    <row r="42" spans="1:12" ht="78.75">
      <c r="A42" s="88" t="s">
        <v>356</v>
      </c>
      <c r="B42" s="63" t="s">
        <v>404</v>
      </c>
      <c r="C42" s="81" t="s">
        <v>292</v>
      </c>
      <c r="D42" s="108">
        <v>16</v>
      </c>
      <c r="E42" s="108"/>
      <c r="F42" s="107">
        <v>0</v>
      </c>
      <c r="G42" s="107">
        <f t="shared" si="6"/>
        <v>0</v>
      </c>
      <c r="H42" s="107">
        <f t="shared" si="4"/>
        <v>-16</v>
      </c>
      <c r="I42" s="108">
        <f t="shared" si="5"/>
        <v>0</v>
      </c>
      <c r="J42" s="58"/>
      <c r="L42" s="38"/>
    </row>
    <row r="43" spans="1:12" ht="78.75">
      <c r="A43" s="88" t="s">
        <v>356</v>
      </c>
      <c r="B43" s="63" t="s">
        <v>405</v>
      </c>
      <c r="C43" s="124" t="s">
        <v>293</v>
      </c>
      <c r="D43" s="108">
        <v>500</v>
      </c>
      <c r="E43" s="108"/>
      <c r="F43" s="107">
        <v>56.2</v>
      </c>
      <c r="G43" s="107">
        <f t="shared" si="6"/>
        <v>56.2</v>
      </c>
      <c r="H43" s="107">
        <f t="shared" si="4"/>
        <v>-443.8</v>
      </c>
      <c r="I43" s="108">
        <f t="shared" si="5"/>
        <v>11.24</v>
      </c>
      <c r="J43" s="58"/>
      <c r="L43" s="38"/>
    </row>
    <row r="44" spans="1:12" ht="67.5" customHeight="1" hidden="1">
      <c r="A44" s="88" t="s">
        <v>356</v>
      </c>
      <c r="B44" s="63" t="s">
        <v>488</v>
      </c>
      <c r="C44" s="79" t="s">
        <v>31</v>
      </c>
      <c r="D44" s="108"/>
      <c r="E44" s="108"/>
      <c r="F44" s="107"/>
      <c r="G44" s="107">
        <f t="shared" si="6"/>
        <v>0</v>
      </c>
      <c r="H44" s="107">
        <f t="shared" si="4"/>
        <v>0</v>
      </c>
      <c r="I44" s="108" t="e">
        <f t="shared" si="5"/>
        <v>#DIV/0!</v>
      </c>
      <c r="J44" s="58"/>
      <c r="L44" s="38"/>
    </row>
    <row r="45" spans="1:12" ht="0.75" customHeight="1" hidden="1">
      <c r="A45" s="88" t="s">
        <v>356</v>
      </c>
      <c r="B45" s="63" t="s">
        <v>442</v>
      </c>
      <c r="C45" s="62" t="s">
        <v>26</v>
      </c>
      <c r="D45" s="108"/>
      <c r="E45" s="108"/>
      <c r="F45" s="107"/>
      <c r="G45" s="107">
        <f t="shared" si="6"/>
        <v>0</v>
      </c>
      <c r="H45" s="107">
        <f t="shared" si="4"/>
        <v>0</v>
      </c>
      <c r="I45" s="108" t="e">
        <f t="shared" si="5"/>
        <v>#DIV/0!</v>
      </c>
      <c r="J45" s="58"/>
      <c r="L45" s="38"/>
    </row>
    <row r="46" spans="1:12" ht="77.25" customHeight="1">
      <c r="A46" s="88" t="s">
        <v>381</v>
      </c>
      <c r="B46" s="63" t="s">
        <v>423</v>
      </c>
      <c r="C46" s="81" t="s">
        <v>173</v>
      </c>
      <c r="D46" s="108">
        <v>1000</v>
      </c>
      <c r="E46" s="108"/>
      <c r="F46" s="107">
        <v>145.2</v>
      </c>
      <c r="G46" s="107">
        <f t="shared" si="6"/>
        <v>145.2</v>
      </c>
      <c r="H46" s="107">
        <f t="shared" si="4"/>
        <v>-854.8</v>
      </c>
      <c r="I46" s="108">
        <f t="shared" si="5"/>
        <v>14.52</v>
      </c>
      <c r="J46" s="58"/>
      <c r="L46" s="38"/>
    </row>
    <row r="47" spans="1:12" ht="78.75">
      <c r="A47" s="88" t="s">
        <v>381</v>
      </c>
      <c r="B47" s="63" t="s">
        <v>492</v>
      </c>
      <c r="C47" s="81" t="s">
        <v>174</v>
      </c>
      <c r="D47" s="108">
        <v>0.5</v>
      </c>
      <c r="E47" s="108"/>
      <c r="F47" s="107">
        <v>0</v>
      </c>
      <c r="G47" s="107">
        <f t="shared" si="6"/>
        <v>0</v>
      </c>
      <c r="H47" s="107">
        <f t="shared" si="4"/>
        <v>-0.5</v>
      </c>
      <c r="I47" s="108">
        <f t="shared" si="5"/>
        <v>0</v>
      </c>
      <c r="J47" s="58"/>
      <c r="L47" s="38"/>
    </row>
    <row r="48" spans="1:12" ht="67.5" customHeight="1">
      <c r="A48" s="88" t="s">
        <v>381</v>
      </c>
      <c r="B48" s="63" t="s">
        <v>424</v>
      </c>
      <c r="C48" s="81" t="s">
        <v>175</v>
      </c>
      <c r="D48" s="108">
        <v>30</v>
      </c>
      <c r="E48" s="108"/>
      <c r="F48" s="107">
        <v>3.5</v>
      </c>
      <c r="G48" s="107">
        <f t="shared" si="6"/>
        <v>3.5</v>
      </c>
      <c r="H48" s="107">
        <f t="shared" si="4"/>
        <v>-26.5</v>
      </c>
      <c r="I48" s="108">
        <f t="shared" si="5"/>
        <v>11.666666666666666</v>
      </c>
      <c r="J48" s="58"/>
      <c r="L48" s="38"/>
    </row>
    <row r="49" spans="1:12" ht="48.75" customHeight="1">
      <c r="A49" s="88" t="s">
        <v>381</v>
      </c>
      <c r="B49" s="63" t="s">
        <v>498</v>
      </c>
      <c r="C49" s="81" t="s">
        <v>176</v>
      </c>
      <c r="D49" s="108">
        <v>166.7</v>
      </c>
      <c r="E49" s="108"/>
      <c r="F49" s="107">
        <v>38.3</v>
      </c>
      <c r="G49" s="107">
        <f t="shared" si="6"/>
        <v>38.3</v>
      </c>
      <c r="H49" s="107">
        <f t="shared" si="4"/>
        <v>-128.39999999999998</v>
      </c>
      <c r="I49" s="108">
        <f t="shared" si="5"/>
        <v>22.975404919016196</v>
      </c>
      <c r="J49" s="58"/>
      <c r="L49" s="38"/>
    </row>
    <row r="50" spans="1:12" ht="31.5">
      <c r="A50" s="88" t="s">
        <v>381</v>
      </c>
      <c r="B50" s="63" t="s">
        <v>516</v>
      </c>
      <c r="C50" s="81" t="s">
        <v>177</v>
      </c>
      <c r="D50" s="108">
        <v>217</v>
      </c>
      <c r="E50" s="108"/>
      <c r="F50" s="107">
        <v>35.9</v>
      </c>
      <c r="G50" s="107">
        <f t="shared" si="6"/>
        <v>35.9</v>
      </c>
      <c r="H50" s="107">
        <f t="shared" si="4"/>
        <v>-181.1</v>
      </c>
      <c r="I50" s="108">
        <f t="shared" si="5"/>
        <v>16.543778801843317</v>
      </c>
      <c r="J50" s="58"/>
      <c r="K50" s="58"/>
      <c r="L50" s="58"/>
    </row>
    <row r="51" spans="1:12" ht="18.75" customHeight="1">
      <c r="A51" s="88" t="s">
        <v>381</v>
      </c>
      <c r="B51" s="63" t="s">
        <v>34</v>
      </c>
      <c r="C51" s="81" t="s">
        <v>190</v>
      </c>
      <c r="D51" s="108">
        <v>220</v>
      </c>
      <c r="E51" s="108"/>
      <c r="F51" s="107">
        <v>36.3</v>
      </c>
      <c r="G51" s="107"/>
      <c r="H51" s="107">
        <f t="shared" si="4"/>
        <v>-183.7</v>
      </c>
      <c r="I51" s="108">
        <f t="shared" si="5"/>
        <v>16.499999999999996</v>
      </c>
      <c r="J51" s="58"/>
      <c r="K51" s="58"/>
      <c r="L51" s="58"/>
    </row>
    <row r="52" spans="1:12" ht="31.5">
      <c r="A52" s="88"/>
      <c r="B52" s="77" t="s">
        <v>500</v>
      </c>
      <c r="C52" s="62" t="s">
        <v>121</v>
      </c>
      <c r="D52" s="108">
        <f>SUM(D53:D59)</f>
        <v>29731.500000000004</v>
      </c>
      <c r="E52" s="108">
        <f>SUM(E53:E59)</f>
        <v>0</v>
      </c>
      <c r="F52" s="108">
        <f>SUM(F53:F59)</f>
        <v>6206.200000000001</v>
      </c>
      <c r="G52" s="108">
        <f>SUM(G53:G57)</f>
        <v>6068.900000000001</v>
      </c>
      <c r="H52" s="107">
        <f t="shared" si="4"/>
        <v>-23525.300000000003</v>
      </c>
      <c r="I52" s="108">
        <f t="shared" si="5"/>
        <v>20.87415703883087</v>
      </c>
      <c r="J52" s="58"/>
      <c r="L52" s="38"/>
    </row>
    <row r="53" spans="1:12" ht="19.5" customHeight="1">
      <c r="A53" s="88" t="s">
        <v>359</v>
      </c>
      <c r="B53" s="63" t="s">
        <v>406</v>
      </c>
      <c r="C53" s="54" t="s">
        <v>191</v>
      </c>
      <c r="D53" s="108">
        <v>300.7</v>
      </c>
      <c r="E53" s="108"/>
      <c r="F53" s="107">
        <v>69.1</v>
      </c>
      <c r="G53" s="107">
        <f aca="true" t="shared" si="7" ref="G53:G58">F53-L52</f>
        <v>69.1</v>
      </c>
      <c r="H53" s="107">
        <f t="shared" si="4"/>
        <v>-231.6</v>
      </c>
      <c r="I53" s="108">
        <f t="shared" si="5"/>
        <v>22.979714000665112</v>
      </c>
      <c r="J53" s="58"/>
      <c r="L53" s="38"/>
    </row>
    <row r="54" spans="1:12" ht="19.5" customHeight="1">
      <c r="A54" s="88" t="s">
        <v>359</v>
      </c>
      <c r="B54" s="63" t="s">
        <v>407</v>
      </c>
      <c r="C54" s="54" t="s">
        <v>192</v>
      </c>
      <c r="D54" s="108">
        <v>4300.8</v>
      </c>
      <c r="E54" s="108"/>
      <c r="F54" s="107">
        <v>1038.5</v>
      </c>
      <c r="G54" s="107">
        <f t="shared" si="7"/>
        <v>1038.5</v>
      </c>
      <c r="H54" s="107">
        <f t="shared" si="4"/>
        <v>-3262.3</v>
      </c>
      <c r="I54" s="108">
        <f t="shared" si="5"/>
        <v>24.146670386904763</v>
      </c>
      <c r="J54" s="58"/>
      <c r="L54" s="38"/>
    </row>
    <row r="55" spans="1:12" ht="18.75" customHeight="1">
      <c r="A55" s="88" t="s">
        <v>359</v>
      </c>
      <c r="B55" s="63" t="s">
        <v>408</v>
      </c>
      <c r="C55" s="54" t="s">
        <v>193</v>
      </c>
      <c r="D55" s="108">
        <v>19697.4</v>
      </c>
      <c r="E55" s="108"/>
      <c r="F55" s="107">
        <v>3853.5</v>
      </c>
      <c r="G55" s="107">
        <f t="shared" si="7"/>
        <v>3853.5</v>
      </c>
      <c r="H55" s="107">
        <f t="shared" si="4"/>
        <v>-15843.900000000001</v>
      </c>
      <c r="I55" s="108">
        <f t="shared" si="5"/>
        <v>19.563495689786468</v>
      </c>
      <c r="J55" s="58"/>
      <c r="L55" s="38"/>
    </row>
    <row r="56" spans="1:12" ht="31.5">
      <c r="A56" s="88" t="s">
        <v>359</v>
      </c>
      <c r="B56" s="63" t="s">
        <v>409</v>
      </c>
      <c r="C56" s="54" t="s">
        <v>194</v>
      </c>
      <c r="D56" s="108">
        <v>2050.5</v>
      </c>
      <c r="E56" s="108"/>
      <c r="F56" s="107">
        <v>450.8</v>
      </c>
      <c r="G56" s="107">
        <f t="shared" si="7"/>
        <v>450.8</v>
      </c>
      <c r="H56" s="107">
        <f t="shared" si="4"/>
        <v>-1599.7</v>
      </c>
      <c r="I56" s="108">
        <f t="shared" si="5"/>
        <v>21.984881736161913</v>
      </c>
      <c r="J56" s="58"/>
      <c r="L56" s="38"/>
    </row>
    <row r="57" spans="1:12" ht="18.75" customHeight="1">
      <c r="A57" s="88" t="s">
        <v>359</v>
      </c>
      <c r="B57" s="63" t="s">
        <v>410</v>
      </c>
      <c r="C57" s="54" t="s">
        <v>195</v>
      </c>
      <c r="D57" s="108">
        <v>2700.7</v>
      </c>
      <c r="E57" s="108"/>
      <c r="F57" s="107">
        <v>657</v>
      </c>
      <c r="G57" s="107">
        <f t="shared" si="7"/>
        <v>657</v>
      </c>
      <c r="H57" s="107">
        <f t="shared" si="4"/>
        <v>-2043.6999999999998</v>
      </c>
      <c r="I57" s="108">
        <f t="shared" si="5"/>
        <v>24.327026326507944</v>
      </c>
      <c r="J57" s="58"/>
      <c r="L57" s="38"/>
    </row>
    <row r="58" spans="1:12" ht="20.25" customHeight="1">
      <c r="A58" s="88" t="s">
        <v>359</v>
      </c>
      <c r="B58" s="63" t="s">
        <v>495</v>
      </c>
      <c r="C58" s="54" t="s">
        <v>196</v>
      </c>
      <c r="D58" s="108">
        <v>621.2</v>
      </c>
      <c r="E58" s="108"/>
      <c r="F58" s="107">
        <v>127.8</v>
      </c>
      <c r="G58" s="107">
        <f t="shared" si="7"/>
        <v>127.8</v>
      </c>
      <c r="H58" s="107">
        <f t="shared" si="4"/>
        <v>-493.40000000000003</v>
      </c>
      <c r="I58" s="108">
        <f t="shared" si="5"/>
        <v>20.57308435286542</v>
      </c>
      <c r="J58" s="58"/>
      <c r="L58" s="38"/>
    </row>
    <row r="59" spans="1:12" ht="17.25" customHeight="1">
      <c r="A59" s="88" t="s">
        <v>359</v>
      </c>
      <c r="B59" s="63" t="s">
        <v>33</v>
      </c>
      <c r="C59" s="54" t="s">
        <v>197</v>
      </c>
      <c r="D59" s="108">
        <v>60.2</v>
      </c>
      <c r="E59" s="108"/>
      <c r="F59" s="107">
        <v>9.5</v>
      </c>
      <c r="G59" s="107"/>
      <c r="H59" s="107">
        <f t="shared" si="4"/>
        <v>-50.7</v>
      </c>
      <c r="I59" s="108">
        <f t="shared" si="5"/>
        <v>15.780730897009965</v>
      </c>
      <c r="J59" s="58"/>
      <c r="L59" s="38"/>
    </row>
    <row r="60" spans="1:12" ht="18" customHeight="1">
      <c r="A60" s="88"/>
      <c r="B60" s="63" t="s">
        <v>518</v>
      </c>
      <c r="C60" s="62" t="s">
        <v>122</v>
      </c>
      <c r="D60" s="108">
        <f>D61+D62+D64+D83+D87+D90+D66+D88+D89+D65+D81+D63+D82+D84+D85+D86</f>
        <v>3023.799999999999</v>
      </c>
      <c r="E60" s="108">
        <f>E61+E62+E64+E83+E87+E90+E66+E88+E89+E65+E81+E63+E82+E84+E85+E86</f>
        <v>0</v>
      </c>
      <c r="F60" s="108">
        <f>F61+F62+F64+F83+F87+F90+F66+F88+F89+F65+F81+F63+F82+F84+F85+F86</f>
        <v>842.8000000000001</v>
      </c>
      <c r="G60" s="108">
        <f>G61+G62+G64+G83+G87+G90+G66+G88+G89+G65+G81</f>
        <v>792.3</v>
      </c>
      <c r="H60" s="107">
        <f t="shared" si="4"/>
        <v>-2180.9999999999986</v>
      </c>
      <c r="I60" s="108">
        <f t="shared" si="5"/>
        <v>27.872213770752047</v>
      </c>
      <c r="J60" s="58"/>
      <c r="L60" s="38"/>
    </row>
    <row r="61" spans="1:12" ht="30.75" customHeight="1">
      <c r="A61" s="88" t="s">
        <v>359</v>
      </c>
      <c r="B61" s="63" t="s">
        <v>360</v>
      </c>
      <c r="C61" s="54" t="s">
        <v>198</v>
      </c>
      <c r="D61" s="108">
        <v>1504.1</v>
      </c>
      <c r="E61" s="108"/>
      <c r="F61" s="107">
        <v>559.8</v>
      </c>
      <c r="G61" s="107">
        <f>F61-L60</f>
        <v>559.8</v>
      </c>
      <c r="H61" s="107">
        <f t="shared" si="4"/>
        <v>-944.3</v>
      </c>
      <c r="I61" s="108">
        <f t="shared" si="5"/>
        <v>37.21827006183099</v>
      </c>
      <c r="J61" s="58"/>
      <c r="L61" s="38"/>
    </row>
    <row r="62" spans="1:12" ht="48" customHeight="1">
      <c r="A62" s="88" t="s">
        <v>358</v>
      </c>
      <c r="B62" s="63" t="s">
        <v>391</v>
      </c>
      <c r="C62" s="54" t="s">
        <v>199</v>
      </c>
      <c r="D62" s="108">
        <v>480</v>
      </c>
      <c r="E62" s="108"/>
      <c r="F62" s="107">
        <v>69.7</v>
      </c>
      <c r="G62" s="107">
        <f>F62-L61</f>
        <v>69.7</v>
      </c>
      <c r="H62" s="107">
        <f t="shared" si="4"/>
        <v>-410.3</v>
      </c>
      <c r="I62" s="108">
        <f t="shared" si="5"/>
        <v>14.520833333333332</v>
      </c>
      <c r="J62" s="58"/>
      <c r="L62" s="58"/>
    </row>
    <row r="63" spans="1:12" ht="47.25">
      <c r="A63" s="88"/>
      <c r="B63" s="63" t="s">
        <v>60</v>
      </c>
      <c r="C63" s="54" t="s">
        <v>200</v>
      </c>
      <c r="D63" s="108">
        <v>0.2</v>
      </c>
      <c r="E63" s="108"/>
      <c r="F63" s="108">
        <v>0</v>
      </c>
      <c r="G63" s="107"/>
      <c r="H63" s="107">
        <f t="shared" si="4"/>
        <v>-0.2</v>
      </c>
      <c r="I63" s="108">
        <f t="shared" si="5"/>
        <v>0</v>
      </c>
      <c r="J63" s="58"/>
      <c r="L63" s="58"/>
    </row>
    <row r="64" spans="1:12" ht="34.5" customHeight="1">
      <c r="A64" s="88" t="s">
        <v>363</v>
      </c>
      <c r="B64" s="63" t="s">
        <v>364</v>
      </c>
      <c r="C64" s="73" t="s">
        <v>20</v>
      </c>
      <c r="D64" s="108">
        <v>638.8</v>
      </c>
      <c r="E64" s="108"/>
      <c r="F64" s="108">
        <v>142.7</v>
      </c>
      <c r="G64" s="107">
        <f>F64-L63</f>
        <v>142.7</v>
      </c>
      <c r="H64" s="107">
        <f t="shared" si="4"/>
        <v>-496.09999999999997</v>
      </c>
      <c r="I64" s="108">
        <f t="shared" si="5"/>
        <v>22.338760175328744</v>
      </c>
      <c r="J64" s="58"/>
      <c r="L64" s="38"/>
    </row>
    <row r="65" spans="1:12" ht="31.5">
      <c r="A65" s="88" t="s">
        <v>363</v>
      </c>
      <c r="B65" s="63" t="s">
        <v>364</v>
      </c>
      <c r="C65" s="73" t="s">
        <v>93</v>
      </c>
      <c r="D65" s="108">
        <v>39.2</v>
      </c>
      <c r="E65" s="108"/>
      <c r="F65" s="108">
        <v>0</v>
      </c>
      <c r="G65" s="107"/>
      <c r="H65" s="107">
        <f t="shared" si="4"/>
        <v>-39.2</v>
      </c>
      <c r="I65" s="108">
        <f t="shared" si="5"/>
        <v>0</v>
      </c>
      <c r="J65" s="58"/>
      <c r="L65" s="38"/>
    </row>
    <row r="66" spans="1:12" ht="33" customHeight="1">
      <c r="A66" s="88" t="s">
        <v>363</v>
      </c>
      <c r="B66" s="63" t="s">
        <v>364</v>
      </c>
      <c r="C66" s="73" t="s">
        <v>25</v>
      </c>
      <c r="D66" s="108">
        <v>50</v>
      </c>
      <c r="E66" s="108"/>
      <c r="F66" s="107">
        <v>9.9</v>
      </c>
      <c r="G66" s="107">
        <f>F66-L64</f>
        <v>9.9</v>
      </c>
      <c r="H66" s="107">
        <f t="shared" si="4"/>
        <v>-40.1</v>
      </c>
      <c r="I66" s="108">
        <f t="shared" si="5"/>
        <v>19.8</v>
      </c>
      <c r="J66" s="58"/>
      <c r="L66" s="38"/>
    </row>
    <row r="67" spans="1:12" ht="20.25" customHeight="1" hidden="1">
      <c r="A67" s="88" t="s">
        <v>363</v>
      </c>
      <c r="B67" s="63" t="s">
        <v>364</v>
      </c>
      <c r="C67" s="73" t="s">
        <v>97</v>
      </c>
      <c r="D67" s="108"/>
      <c r="E67" s="108"/>
      <c r="F67" s="107"/>
      <c r="G67" s="107">
        <f aca="true" t="shared" si="8" ref="G67:G80">F67-L66</f>
        <v>0</v>
      </c>
      <c r="H67" s="107">
        <f t="shared" si="4"/>
        <v>0</v>
      </c>
      <c r="I67" s="108" t="e">
        <f t="shared" si="5"/>
        <v>#DIV/0!</v>
      </c>
      <c r="J67" s="58"/>
      <c r="L67" s="38"/>
    </row>
    <row r="68" spans="1:12" ht="21" customHeight="1" hidden="1">
      <c r="A68" s="88" t="s">
        <v>363</v>
      </c>
      <c r="B68" s="63" t="s">
        <v>364</v>
      </c>
      <c r="C68" s="73" t="s">
        <v>469</v>
      </c>
      <c r="D68" s="108"/>
      <c r="E68" s="108"/>
      <c r="F68" s="107"/>
      <c r="G68" s="107">
        <f t="shared" si="8"/>
        <v>0</v>
      </c>
      <c r="H68" s="107">
        <f aca="true" t="shared" si="9" ref="H68:H92">F68-D68</f>
        <v>0</v>
      </c>
      <c r="I68" s="108" t="e">
        <f aca="true" t="shared" si="10" ref="I68:I102">F68/D68*100</f>
        <v>#DIV/0!</v>
      </c>
      <c r="J68" s="58"/>
      <c r="L68" s="38"/>
    </row>
    <row r="69" spans="1:12" ht="23.25" customHeight="1" hidden="1">
      <c r="A69" s="88" t="s">
        <v>363</v>
      </c>
      <c r="B69" s="63" t="s">
        <v>364</v>
      </c>
      <c r="C69" s="73" t="s">
        <v>441</v>
      </c>
      <c r="D69" s="108"/>
      <c r="E69" s="108"/>
      <c r="F69" s="107"/>
      <c r="G69" s="107">
        <f t="shared" si="8"/>
        <v>0</v>
      </c>
      <c r="H69" s="107">
        <f t="shared" si="9"/>
        <v>0</v>
      </c>
      <c r="I69" s="108" t="e">
        <f t="shared" si="10"/>
        <v>#DIV/0!</v>
      </c>
      <c r="J69" s="58"/>
      <c r="L69" s="38"/>
    </row>
    <row r="70" spans="1:12" ht="24" customHeight="1" hidden="1">
      <c r="A70" s="88" t="s">
        <v>363</v>
      </c>
      <c r="B70" s="63" t="s">
        <v>364</v>
      </c>
      <c r="C70" s="73" t="s">
        <v>436</v>
      </c>
      <c r="D70" s="108"/>
      <c r="E70" s="108"/>
      <c r="F70" s="107"/>
      <c r="G70" s="107">
        <f t="shared" si="8"/>
        <v>0</v>
      </c>
      <c r="H70" s="107">
        <f t="shared" si="9"/>
        <v>0</v>
      </c>
      <c r="I70" s="108" t="e">
        <f t="shared" si="10"/>
        <v>#DIV/0!</v>
      </c>
      <c r="J70" s="58"/>
      <c r="L70" s="38"/>
    </row>
    <row r="71" spans="1:12" ht="22.5" customHeight="1" hidden="1">
      <c r="A71" s="88" t="s">
        <v>363</v>
      </c>
      <c r="B71" s="63" t="s">
        <v>364</v>
      </c>
      <c r="C71" s="73" t="s">
        <v>462</v>
      </c>
      <c r="D71" s="108"/>
      <c r="E71" s="108"/>
      <c r="F71" s="107"/>
      <c r="G71" s="107">
        <f t="shared" si="8"/>
        <v>0</v>
      </c>
      <c r="H71" s="107">
        <f t="shared" si="9"/>
        <v>0</v>
      </c>
      <c r="I71" s="108" t="e">
        <f t="shared" si="10"/>
        <v>#DIV/0!</v>
      </c>
      <c r="J71" s="58"/>
      <c r="L71" s="38"/>
    </row>
    <row r="72" spans="1:12" ht="22.5" customHeight="1" hidden="1">
      <c r="A72" s="88" t="s">
        <v>363</v>
      </c>
      <c r="B72" s="63" t="s">
        <v>364</v>
      </c>
      <c r="C72" s="73" t="s">
        <v>434</v>
      </c>
      <c r="D72" s="108"/>
      <c r="E72" s="108"/>
      <c r="F72" s="107"/>
      <c r="G72" s="107">
        <f t="shared" si="8"/>
        <v>0</v>
      </c>
      <c r="H72" s="107">
        <f t="shared" si="9"/>
        <v>0</v>
      </c>
      <c r="I72" s="108" t="e">
        <f t="shared" si="10"/>
        <v>#DIV/0!</v>
      </c>
      <c r="J72" s="58"/>
      <c r="L72" s="38"/>
    </row>
    <row r="73" spans="1:12" ht="26.25" customHeight="1" hidden="1">
      <c r="A73" s="88" t="s">
        <v>363</v>
      </c>
      <c r="B73" s="63" t="s">
        <v>364</v>
      </c>
      <c r="C73" s="73" t="s">
        <v>445</v>
      </c>
      <c r="D73" s="108"/>
      <c r="E73" s="108"/>
      <c r="F73" s="107"/>
      <c r="G73" s="107">
        <f t="shared" si="8"/>
        <v>0</v>
      </c>
      <c r="H73" s="107">
        <f t="shared" si="9"/>
        <v>0</v>
      </c>
      <c r="I73" s="108" t="e">
        <f t="shared" si="10"/>
        <v>#DIV/0!</v>
      </c>
      <c r="J73" s="58"/>
      <c r="L73" s="38"/>
    </row>
    <row r="74" spans="1:12" ht="21.75" customHeight="1" hidden="1">
      <c r="A74" s="88" t="s">
        <v>363</v>
      </c>
      <c r="B74" s="63" t="s">
        <v>364</v>
      </c>
      <c r="C74" s="73" t="s">
        <v>435</v>
      </c>
      <c r="D74" s="108"/>
      <c r="E74" s="108"/>
      <c r="F74" s="107"/>
      <c r="G74" s="107">
        <f t="shared" si="8"/>
        <v>0</v>
      </c>
      <c r="H74" s="107">
        <f t="shared" si="9"/>
        <v>0</v>
      </c>
      <c r="I74" s="108" t="e">
        <f t="shared" si="10"/>
        <v>#DIV/0!</v>
      </c>
      <c r="J74" s="58"/>
      <c r="L74" s="38"/>
    </row>
    <row r="75" spans="1:12" ht="23.25" customHeight="1" hidden="1">
      <c r="A75" s="88" t="s">
        <v>363</v>
      </c>
      <c r="B75" s="63" t="s">
        <v>364</v>
      </c>
      <c r="C75" s="62" t="s">
        <v>470</v>
      </c>
      <c r="D75" s="108"/>
      <c r="E75" s="108"/>
      <c r="F75" s="107"/>
      <c r="G75" s="107">
        <f t="shared" si="8"/>
        <v>0</v>
      </c>
      <c r="H75" s="107">
        <f t="shared" si="9"/>
        <v>0</v>
      </c>
      <c r="I75" s="108" t="e">
        <f t="shared" si="10"/>
        <v>#DIV/0!</v>
      </c>
      <c r="J75" s="58"/>
      <c r="L75" s="38"/>
    </row>
    <row r="76" spans="1:12" ht="24" customHeight="1" hidden="1">
      <c r="A76" s="88" t="s">
        <v>363</v>
      </c>
      <c r="B76" s="63" t="s">
        <v>364</v>
      </c>
      <c r="C76" s="73" t="s">
        <v>433</v>
      </c>
      <c r="D76" s="108"/>
      <c r="E76" s="108"/>
      <c r="F76" s="107"/>
      <c r="G76" s="107">
        <f t="shared" si="8"/>
        <v>0</v>
      </c>
      <c r="H76" s="107">
        <f t="shared" si="9"/>
        <v>0</v>
      </c>
      <c r="I76" s="108" t="e">
        <f t="shared" si="10"/>
        <v>#DIV/0!</v>
      </c>
      <c r="J76" s="58"/>
      <c r="L76" s="38"/>
    </row>
    <row r="77" spans="1:12" ht="27" customHeight="1" hidden="1">
      <c r="A77" s="88" t="s">
        <v>363</v>
      </c>
      <c r="B77" s="63" t="s">
        <v>364</v>
      </c>
      <c r="C77" s="73" t="s">
        <v>467</v>
      </c>
      <c r="D77" s="108"/>
      <c r="E77" s="108"/>
      <c r="F77" s="107"/>
      <c r="G77" s="107">
        <f t="shared" si="8"/>
        <v>0</v>
      </c>
      <c r="H77" s="107">
        <f t="shared" si="9"/>
        <v>0</v>
      </c>
      <c r="I77" s="108" t="e">
        <f t="shared" si="10"/>
        <v>#DIV/0!</v>
      </c>
      <c r="J77" s="58"/>
      <c r="L77" s="38"/>
    </row>
    <row r="78" spans="1:12" ht="38.25" customHeight="1" hidden="1">
      <c r="A78" s="88" t="s">
        <v>363</v>
      </c>
      <c r="B78" s="63" t="s">
        <v>364</v>
      </c>
      <c r="C78" s="73" t="s">
        <v>466</v>
      </c>
      <c r="D78" s="108"/>
      <c r="E78" s="108"/>
      <c r="F78" s="107"/>
      <c r="G78" s="107">
        <f t="shared" si="8"/>
        <v>0</v>
      </c>
      <c r="H78" s="107">
        <f t="shared" si="9"/>
        <v>0</v>
      </c>
      <c r="I78" s="108" t="e">
        <f t="shared" si="10"/>
        <v>#DIV/0!</v>
      </c>
      <c r="J78" s="58"/>
      <c r="L78" s="38"/>
    </row>
    <row r="79" spans="1:12" ht="24.75" customHeight="1" hidden="1">
      <c r="A79" s="88" t="s">
        <v>363</v>
      </c>
      <c r="B79" s="63" t="s">
        <v>364</v>
      </c>
      <c r="C79" s="73" t="s">
        <v>440</v>
      </c>
      <c r="D79" s="108"/>
      <c r="E79" s="108"/>
      <c r="F79" s="107"/>
      <c r="G79" s="107">
        <f t="shared" si="8"/>
        <v>0</v>
      </c>
      <c r="H79" s="107">
        <f t="shared" si="9"/>
        <v>0</v>
      </c>
      <c r="I79" s="108" t="e">
        <f t="shared" si="10"/>
        <v>#DIV/0!</v>
      </c>
      <c r="J79" s="58"/>
      <c r="L79" s="38"/>
    </row>
    <row r="80" spans="1:12" ht="26.25" customHeight="1" hidden="1">
      <c r="A80" s="88" t="s">
        <v>363</v>
      </c>
      <c r="B80" s="63" t="s">
        <v>364</v>
      </c>
      <c r="C80" s="62" t="s">
        <v>468</v>
      </c>
      <c r="D80" s="108"/>
      <c r="E80" s="108"/>
      <c r="F80" s="107"/>
      <c r="G80" s="107">
        <f t="shared" si="8"/>
        <v>0</v>
      </c>
      <c r="H80" s="107">
        <f t="shared" si="9"/>
        <v>0</v>
      </c>
      <c r="I80" s="108" t="e">
        <f t="shared" si="10"/>
        <v>#DIV/0!</v>
      </c>
      <c r="J80" s="58"/>
      <c r="L80" s="38"/>
    </row>
    <row r="81" spans="1:12" ht="51.75" customHeight="1">
      <c r="A81" s="88"/>
      <c r="B81" s="63" t="s">
        <v>38</v>
      </c>
      <c r="C81" s="62" t="s">
        <v>94</v>
      </c>
      <c r="D81" s="108">
        <v>5</v>
      </c>
      <c r="E81" s="108"/>
      <c r="F81" s="107">
        <v>1.6</v>
      </c>
      <c r="G81" s="107"/>
      <c r="H81" s="107">
        <f t="shared" si="9"/>
        <v>-3.4</v>
      </c>
      <c r="I81" s="108">
        <f t="shared" si="10"/>
        <v>32</v>
      </c>
      <c r="J81" s="58"/>
      <c r="L81" s="38"/>
    </row>
    <row r="82" spans="1:12" ht="54.75" customHeight="1">
      <c r="A82" s="88"/>
      <c r="B82" s="63" t="s">
        <v>38</v>
      </c>
      <c r="C82" s="62" t="s">
        <v>204</v>
      </c>
      <c r="D82" s="108">
        <v>30</v>
      </c>
      <c r="E82" s="108"/>
      <c r="F82" s="107">
        <v>3</v>
      </c>
      <c r="G82" s="107"/>
      <c r="H82" s="107">
        <f t="shared" si="9"/>
        <v>-27</v>
      </c>
      <c r="I82" s="108">
        <f t="shared" si="10"/>
        <v>10</v>
      </c>
      <c r="J82" s="58"/>
      <c r="L82" s="38"/>
    </row>
    <row r="83" spans="1:12" ht="53.25" customHeight="1" hidden="1">
      <c r="A83" s="88" t="s">
        <v>361</v>
      </c>
      <c r="B83" s="63" t="s">
        <v>364</v>
      </c>
      <c r="C83" s="54" t="s">
        <v>136</v>
      </c>
      <c r="D83" s="108"/>
      <c r="E83" s="108"/>
      <c r="F83" s="107"/>
      <c r="G83" s="107">
        <f>F83-L80</f>
        <v>0</v>
      </c>
      <c r="H83" s="107">
        <f t="shared" si="9"/>
        <v>0</v>
      </c>
      <c r="I83" s="108" t="e">
        <f t="shared" si="10"/>
        <v>#DIV/0!</v>
      </c>
      <c r="J83" s="58"/>
      <c r="L83" s="38"/>
    </row>
    <row r="84" spans="1:12" ht="0.75" customHeight="1" hidden="1">
      <c r="A84" s="88"/>
      <c r="B84" s="63" t="s">
        <v>38</v>
      </c>
      <c r="C84" s="54" t="s">
        <v>134</v>
      </c>
      <c r="D84" s="108"/>
      <c r="E84" s="108"/>
      <c r="F84" s="107"/>
      <c r="G84" s="107"/>
      <c r="H84" s="107">
        <f t="shared" si="9"/>
        <v>0</v>
      </c>
      <c r="I84" s="108" t="e">
        <f t="shared" si="10"/>
        <v>#DIV/0!</v>
      </c>
      <c r="J84" s="58"/>
      <c r="L84" s="38"/>
    </row>
    <row r="85" spans="1:12" ht="0.75" customHeight="1" hidden="1">
      <c r="A85" s="88"/>
      <c r="B85" s="63" t="s">
        <v>38</v>
      </c>
      <c r="C85" s="62" t="s">
        <v>133</v>
      </c>
      <c r="D85" s="108"/>
      <c r="E85" s="108"/>
      <c r="F85" s="107"/>
      <c r="G85" s="107"/>
      <c r="H85" s="107">
        <f t="shared" si="9"/>
        <v>0</v>
      </c>
      <c r="I85" s="108" t="e">
        <f t="shared" si="10"/>
        <v>#DIV/0!</v>
      </c>
      <c r="J85" s="58"/>
      <c r="L85" s="38"/>
    </row>
    <row r="86" spans="1:12" ht="40.5" customHeight="1">
      <c r="A86" s="88"/>
      <c r="B86" s="63" t="s">
        <v>105</v>
      </c>
      <c r="C86" s="73" t="s">
        <v>154</v>
      </c>
      <c r="D86" s="108">
        <v>144.2</v>
      </c>
      <c r="E86" s="108"/>
      <c r="F86" s="107">
        <v>37.2</v>
      </c>
      <c r="G86" s="107"/>
      <c r="H86" s="107">
        <f t="shared" si="9"/>
        <v>-106.99999999999999</v>
      </c>
      <c r="I86" s="108">
        <f t="shared" si="10"/>
        <v>25.797503467406386</v>
      </c>
      <c r="J86" s="58"/>
      <c r="L86" s="38"/>
    </row>
    <row r="87" spans="1:12" ht="31.5">
      <c r="A87" s="88" t="s">
        <v>363</v>
      </c>
      <c r="B87" s="63" t="s">
        <v>392</v>
      </c>
      <c r="C87" s="73" t="s">
        <v>19</v>
      </c>
      <c r="D87" s="108">
        <v>83.2</v>
      </c>
      <c r="E87" s="108"/>
      <c r="F87" s="107">
        <v>7.8</v>
      </c>
      <c r="G87" s="107">
        <f>F87-L83</f>
        <v>7.8</v>
      </c>
      <c r="H87" s="107">
        <f t="shared" si="9"/>
        <v>-75.4</v>
      </c>
      <c r="I87" s="108">
        <f t="shared" si="10"/>
        <v>9.375</v>
      </c>
      <c r="J87" s="58"/>
      <c r="L87" s="38"/>
    </row>
    <row r="88" spans="1:12" ht="63" hidden="1">
      <c r="A88" s="88"/>
      <c r="B88" s="63" t="s">
        <v>392</v>
      </c>
      <c r="C88" s="73" t="s">
        <v>28</v>
      </c>
      <c r="D88" s="108"/>
      <c r="E88" s="108"/>
      <c r="F88" s="107"/>
      <c r="G88" s="107"/>
      <c r="H88" s="107">
        <f t="shared" si="9"/>
        <v>0</v>
      </c>
      <c r="I88" s="108" t="e">
        <f t="shared" si="10"/>
        <v>#DIV/0!</v>
      </c>
      <c r="J88" s="58"/>
      <c r="L88" s="38"/>
    </row>
    <row r="89" spans="1:12" ht="31.5">
      <c r="A89" s="88" t="s">
        <v>363</v>
      </c>
      <c r="B89" s="63" t="s">
        <v>392</v>
      </c>
      <c r="C89" s="73" t="s">
        <v>207</v>
      </c>
      <c r="D89" s="108">
        <v>27.7</v>
      </c>
      <c r="E89" s="108"/>
      <c r="F89" s="107">
        <v>8.7</v>
      </c>
      <c r="G89" s="107"/>
      <c r="H89" s="107">
        <f t="shared" si="9"/>
        <v>-19</v>
      </c>
      <c r="I89" s="108">
        <f t="shared" si="10"/>
        <v>31.407942238267143</v>
      </c>
      <c r="J89" s="58"/>
      <c r="L89" s="38"/>
    </row>
    <row r="90" spans="1:12" ht="33.75" customHeight="1">
      <c r="A90" s="88" t="s">
        <v>363</v>
      </c>
      <c r="B90" s="71" t="s">
        <v>471</v>
      </c>
      <c r="C90" s="62" t="s">
        <v>208</v>
      </c>
      <c r="D90" s="108">
        <v>21.4</v>
      </c>
      <c r="E90" s="108"/>
      <c r="F90" s="107">
        <v>2.4</v>
      </c>
      <c r="G90" s="107">
        <f>F90-L87</f>
        <v>2.4</v>
      </c>
      <c r="H90" s="107">
        <f t="shared" si="9"/>
        <v>-19</v>
      </c>
      <c r="I90" s="108">
        <f t="shared" si="10"/>
        <v>11.214953271028037</v>
      </c>
      <c r="J90" s="58"/>
      <c r="L90" s="38"/>
    </row>
    <row r="91" spans="1:12" ht="67.5" customHeight="1" hidden="1">
      <c r="A91" s="123" t="s">
        <v>359</v>
      </c>
      <c r="B91" s="71" t="s">
        <v>39</v>
      </c>
      <c r="C91" s="54" t="s">
        <v>50</v>
      </c>
      <c r="D91" s="108">
        <v>0</v>
      </c>
      <c r="E91" s="108">
        <v>301.4</v>
      </c>
      <c r="F91" s="107">
        <v>0</v>
      </c>
      <c r="G91" s="107">
        <f>F91-L90</f>
        <v>0</v>
      </c>
      <c r="H91" s="107">
        <f t="shared" si="9"/>
        <v>0</v>
      </c>
      <c r="I91" s="108" t="e">
        <f t="shared" si="10"/>
        <v>#DIV/0!</v>
      </c>
      <c r="J91" s="58"/>
      <c r="L91" s="58"/>
    </row>
    <row r="92" spans="1:12" ht="68.25" customHeight="1" hidden="1">
      <c r="A92" s="123" t="s">
        <v>359</v>
      </c>
      <c r="B92" s="71" t="s">
        <v>39</v>
      </c>
      <c r="C92" s="54" t="s">
        <v>123</v>
      </c>
      <c r="D92" s="108"/>
      <c r="E92" s="108"/>
      <c r="F92" s="107"/>
      <c r="G92" s="107"/>
      <c r="H92" s="107">
        <f t="shared" si="9"/>
        <v>0</v>
      </c>
      <c r="I92" s="108" t="e">
        <f t="shared" si="10"/>
        <v>#DIV/0!</v>
      </c>
      <c r="J92" s="58"/>
      <c r="L92" s="58"/>
    </row>
    <row r="93" spans="1:12" ht="15.75">
      <c r="A93" s="88" t="s">
        <v>359</v>
      </c>
      <c r="B93" s="77" t="s">
        <v>501</v>
      </c>
      <c r="C93" s="73" t="s">
        <v>502</v>
      </c>
      <c r="D93" s="108">
        <f>SUM(D94:D103)</f>
        <v>667.5999999999999</v>
      </c>
      <c r="E93" s="108">
        <f>SUM(E94:E103)</f>
        <v>0</v>
      </c>
      <c r="F93" s="108">
        <f>SUM(F94:F103)</f>
        <v>111.1</v>
      </c>
      <c r="G93" s="108">
        <f>SUM(G94:G103)</f>
        <v>111.1</v>
      </c>
      <c r="H93" s="108">
        <f>SUM(H94:H103)</f>
        <v>-556.4999999999999</v>
      </c>
      <c r="I93" s="108">
        <f t="shared" si="10"/>
        <v>16.641701617735173</v>
      </c>
      <c r="J93" s="58"/>
      <c r="L93" s="38"/>
    </row>
    <row r="94" spans="1:12" ht="32.25" customHeight="1">
      <c r="A94" s="88" t="s">
        <v>359</v>
      </c>
      <c r="B94" s="63" t="s">
        <v>420</v>
      </c>
      <c r="C94" s="73" t="s">
        <v>51</v>
      </c>
      <c r="D94" s="108">
        <v>616.3</v>
      </c>
      <c r="E94" s="108"/>
      <c r="F94" s="107">
        <v>111.1</v>
      </c>
      <c r="G94" s="107">
        <f>F94-L93</f>
        <v>111.1</v>
      </c>
      <c r="H94" s="107">
        <f aca="true" t="shared" si="11" ref="H94:H102">F94-D94</f>
        <v>-505.19999999999993</v>
      </c>
      <c r="I94" s="108">
        <f t="shared" si="10"/>
        <v>18.02693493428525</v>
      </c>
      <c r="J94" s="58"/>
      <c r="K94" s="109"/>
      <c r="L94" s="38"/>
    </row>
    <row r="95" spans="1:12" ht="47.25" hidden="1">
      <c r="A95" s="88" t="s">
        <v>359</v>
      </c>
      <c r="B95" s="63" t="s">
        <v>399</v>
      </c>
      <c r="C95" s="73" t="s">
        <v>32</v>
      </c>
      <c r="D95" s="108"/>
      <c r="E95" s="108"/>
      <c r="F95" s="107"/>
      <c r="G95" s="107">
        <f>F95-L94</f>
        <v>0</v>
      </c>
      <c r="H95" s="107">
        <f t="shared" si="11"/>
        <v>0</v>
      </c>
      <c r="I95" s="108" t="e">
        <f t="shared" si="10"/>
        <v>#DIV/0!</v>
      </c>
      <c r="J95" s="58"/>
      <c r="L95" s="38"/>
    </row>
    <row r="96" spans="1:12" ht="0.75" customHeight="1" hidden="1">
      <c r="A96" s="88" t="s">
        <v>359</v>
      </c>
      <c r="B96" s="63" t="s">
        <v>421</v>
      </c>
      <c r="C96" s="73" t="s">
        <v>32</v>
      </c>
      <c r="D96" s="108"/>
      <c r="E96" s="108"/>
      <c r="F96" s="107"/>
      <c r="G96" s="107">
        <f>F96-L95</f>
        <v>0</v>
      </c>
      <c r="H96" s="107">
        <f t="shared" si="11"/>
        <v>0</v>
      </c>
      <c r="I96" s="108" t="e">
        <f t="shared" si="10"/>
        <v>#DIV/0!</v>
      </c>
      <c r="J96" s="58"/>
      <c r="L96" s="58"/>
    </row>
    <row r="97" spans="1:12" ht="65.25" customHeight="1" hidden="1">
      <c r="A97" s="88"/>
      <c r="B97" s="63" t="s">
        <v>420</v>
      </c>
      <c r="C97" s="73" t="s">
        <v>209</v>
      </c>
      <c r="D97" s="108"/>
      <c r="E97" s="108"/>
      <c r="F97" s="107"/>
      <c r="G97" s="107"/>
      <c r="H97" s="107">
        <f t="shared" si="11"/>
        <v>0</v>
      </c>
      <c r="I97" s="108" t="e">
        <f t="shared" si="10"/>
        <v>#DIV/0!</v>
      </c>
      <c r="J97" s="58"/>
      <c r="L97" s="58"/>
    </row>
    <row r="98" spans="1:12" ht="63">
      <c r="A98" s="88"/>
      <c r="B98" s="63" t="s">
        <v>421</v>
      </c>
      <c r="C98" s="73" t="s">
        <v>308</v>
      </c>
      <c r="D98" s="108">
        <v>2</v>
      </c>
      <c r="E98" s="108"/>
      <c r="F98" s="107">
        <v>0</v>
      </c>
      <c r="G98" s="107"/>
      <c r="H98" s="107">
        <f t="shared" si="11"/>
        <v>-2</v>
      </c>
      <c r="I98" s="108">
        <f t="shared" si="10"/>
        <v>0</v>
      </c>
      <c r="J98" s="58"/>
      <c r="L98" s="58"/>
    </row>
    <row r="99" spans="1:12" ht="47.25" customHeight="1">
      <c r="A99" s="88"/>
      <c r="B99" s="63" t="s">
        <v>421</v>
      </c>
      <c r="C99" s="73" t="s">
        <v>309</v>
      </c>
      <c r="D99" s="108">
        <v>44.3</v>
      </c>
      <c r="E99" s="108"/>
      <c r="F99" s="107">
        <v>0</v>
      </c>
      <c r="G99" s="107"/>
      <c r="H99" s="107">
        <f t="shared" si="11"/>
        <v>-44.3</v>
      </c>
      <c r="I99" s="108">
        <f t="shared" si="10"/>
        <v>0</v>
      </c>
      <c r="J99" s="58"/>
      <c r="L99" s="58"/>
    </row>
    <row r="100" spans="1:12" ht="48.75" customHeight="1">
      <c r="A100" s="88" t="s">
        <v>359</v>
      </c>
      <c r="B100" s="63" t="s">
        <v>421</v>
      </c>
      <c r="C100" s="54" t="s">
        <v>310</v>
      </c>
      <c r="D100" s="108">
        <v>5</v>
      </c>
      <c r="E100" s="108"/>
      <c r="F100" s="107">
        <v>0</v>
      </c>
      <c r="G100" s="107"/>
      <c r="H100" s="107">
        <f t="shared" si="11"/>
        <v>-5</v>
      </c>
      <c r="I100" s="108">
        <f t="shared" si="10"/>
        <v>0</v>
      </c>
      <c r="J100" s="58"/>
      <c r="L100" s="58"/>
    </row>
    <row r="101" spans="1:12" ht="64.5" customHeight="1" hidden="1">
      <c r="A101" s="88"/>
      <c r="B101" s="63" t="s">
        <v>98</v>
      </c>
      <c r="C101" s="54" t="s">
        <v>212</v>
      </c>
      <c r="D101" s="108"/>
      <c r="E101" s="108"/>
      <c r="F101" s="107"/>
      <c r="G101" s="107"/>
      <c r="H101" s="107">
        <f t="shared" si="11"/>
        <v>0</v>
      </c>
      <c r="I101" s="108" t="e">
        <f t="shared" si="10"/>
        <v>#DIV/0!</v>
      </c>
      <c r="J101" s="58"/>
      <c r="L101" s="58"/>
    </row>
    <row r="102" spans="1:12" ht="17.25" customHeight="1" hidden="1">
      <c r="A102" s="88"/>
      <c r="B102" s="63" t="s">
        <v>98</v>
      </c>
      <c r="C102" s="54" t="s">
        <v>221</v>
      </c>
      <c r="D102" s="108"/>
      <c r="E102" s="108"/>
      <c r="F102" s="107"/>
      <c r="G102" s="107"/>
      <c r="H102" s="107">
        <f t="shared" si="11"/>
        <v>0</v>
      </c>
      <c r="I102" s="108" t="e">
        <f t="shared" si="10"/>
        <v>#DIV/0!</v>
      </c>
      <c r="J102" s="58"/>
      <c r="L102" s="58"/>
    </row>
    <row r="103" spans="1:12" ht="15.75" customHeight="1" hidden="1">
      <c r="A103" s="88"/>
      <c r="B103" s="63" t="s">
        <v>45</v>
      </c>
      <c r="C103" s="73" t="s">
        <v>52</v>
      </c>
      <c r="D103" s="108"/>
      <c r="E103" s="108"/>
      <c r="F103" s="107"/>
      <c r="G103" s="107"/>
      <c r="H103" s="107"/>
      <c r="I103" s="108"/>
      <c r="J103" s="58"/>
      <c r="L103" s="58"/>
    </row>
    <row r="104" spans="1:12" ht="15.75">
      <c r="A104" s="88"/>
      <c r="B104" s="63" t="s">
        <v>365</v>
      </c>
      <c r="C104" s="73" t="s">
        <v>124</v>
      </c>
      <c r="D104" s="108">
        <f>SUM(D105:D109)</f>
        <v>1941.9</v>
      </c>
      <c r="E104" s="108">
        <f>SUM(E105:E109)</f>
        <v>233.4</v>
      </c>
      <c r="F104" s="108">
        <f>SUM(F105:F109)</f>
        <v>413.8</v>
      </c>
      <c r="G104" s="108">
        <f>SUM(G105:G109)</f>
        <v>388.8</v>
      </c>
      <c r="H104" s="107">
        <f aca="true" t="shared" si="12" ref="H104:H135">F104-D104</f>
        <v>-1528.1000000000001</v>
      </c>
      <c r="I104" s="108">
        <f aca="true" t="shared" si="13" ref="I104:I135">F104/D104*100</f>
        <v>21.30902724136155</v>
      </c>
      <c r="J104" s="58"/>
      <c r="L104" s="58"/>
    </row>
    <row r="105" spans="1:12" ht="65.25" customHeight="1">
      <c r="A105" s="88" t="s">
        <v>366</v>
      </c>
      <c r="B105" s="63" t="s">
        <v>367</v>
      </c>
      <c r="C105" s="73" t="s">
        <v>86</v>
      </c>
      <c r="D105" s="108">
        <v>1720.9</v>
      </c>
      <c r="E105" s="108"/>
      <c r="F105" s="108">
        <v>363.6</v>
      </c>
      <c r="G105" s="107">
        <f>F105-L104</f>
        <v>363.6</v>
      </c>
      <c r="H105" s="107">
        <f t="shared" si="12"/>
        <v>-1357.3000000000002</v>
      </c>
      <c r="I105" s="108">
        <f t="shared" si="13"/>
        <v>21.12847928409553</v>
      </c>
      <c r="J105" s="58"/>
      <c r="L105" s="38"/>
    </row>
    <row r="106" spans="1:12" ht="79.5" customHeight="1">
      <c r="A106" s="88" t="s">
        <v>366</v>
      </c>
      <c r="B106" s="63" t="s">
        <v>40</v>
      </c>
      <c r="C106" s="54" t="s">
        <v>188</v>
      </c>
      <c r="D106" s="108">
        <v>95</v>
      </c>
      <c r="E106" s="108"/>
      <c r="F106" s="108">
        <v>25</v>
      </c>
      <c r="G106" s="107"/>
      <c r="H106" s="107">
        <f t="shared" si="12"/>
        <v>-70</v>
      </c>
      <c r="I106" s="108">
        <f t="shared" si="13"/>
        <v>26.31578947368421</v>
      </c>
      <c r="J106" s="58"/>
      <c r="L106" s="38"/>
    </row>
    <row r="107" spans="1:12" ht="48" customHeight="1">
      <c r="A107" s="88" t="s">
        <v>358</v>
      </c>
      <c r="B107" s="63" t="s">
        <v>368</v>
      </c>
      <c r="C107" s="54" t="s">
        <v>17</v>
      </c>
      <c r="D107" s="108">
        <v>26</v>
      </c>
      <c r="E107" s="108"/>
      <c r="F107" s="107">
        <v>5.7</v>
      </c>
      <c r="G107" s="107">
        <f>F107-L105</f>
        <v>5.7</v>
      </c>
      <c r="H107" s="107">
        <f t="shared" si="12"/>
        <v>-20.3</v>
      </c>
      <c r="I107" s="108">
        <f t="shared" si="13"/>
        <v>21.923076923076923</v>
      </c>
      <c r="J107" s="58"/>
      <c r="L107" s="58"/>
    </row>
    <row r="108" spans="1:12" ht="79.5" customHeight="1">
      <c r="A108" s="88" t="s">
        <v>356</v>
      </c>
      <c r="B108" s="63" t="s">
        <v>369</v>
      </c>
      <c r="C108" s="62" t="s">
        <v>18</v>
      </c>
      <c r="D108" s="108">
        <v>100</v>
      </c>
      <c r="E108" s="108"/>
      <c r="F108" s="108">
        <v>19.5</v>
      </c>
      <c r="G108" s="107">
        <f>F108-L107</f>
        <v>19.5</v>
      </c>
      <c r="H108" s="107">
        <f t="shared" si="12"/>
        <v>-80.5</v>
      </c>
      <c r="I108" s="108">
        <f t="shared" si="13"/>
        <v>19.5</v>
      </c>
      <c r="J108" s="58"/>
      <c r="L108" s="38"/>
    </row>
    <row r="109" spans="1:12" ht="31.5" hidden="1">
      <c r="A109" s="88" t="s">
        <v>363</v>
      </c>
      <c r="B109" s="63" t="s">
        <v>370</v>
      </c>
      <c r="C109" s="62" t="s">
        <v>526</v>
      </c>
      <c r="D109" s="108">
        <v>0</v>
      </c>
      <c r="E109" s="108">
        <v>233.4</v>
      </c>
      <c r="F109" s="107">
        <v>0</v>
      </c>
      <c r="G109" s="107">
        <f>F109-L108</f>
        <v>0</v>
      </c>
      <c r="H109" s="107">
        <f t="shared" si="12"/>
        <v>0</v>
      </c>
      <c r="I109" s="108" t="e">
        <f t="shared" si="13"/>
        <v>#DIV/0!</v>
      </c>
      <c r="J109" s="58"/>
      <c r="L109" s="38"/>
    </row>
    <row r="110" spans="1:12" ht="15.75">
      <c r="A110" s="88"/>
      <c r="B110" s="63" t="s">
        <v>371</v>
      </c>
      <c r="C110" s="73" t="s">
        <v>502</v>
      </c>
      <c r="D110" s="108">
        <f>D111+D112+D113</f>
        <v>3606.2999999999997</v>
      </c>
      <c r="E110" s="108">
        <f>E111+E112+E113</f>
        <v>0</v>
      </c>
      <c r="F110" s="108">
        <f>F111+F112+F113</f>
        <v>809.1</v>
      </c>
      <c r="G110" s="108">
        <f>G111+G112+G113</f>
        <v>805.1</v>
      </c>
      <c r="H110" s="107">
        <f t="shared" si="12"/>
        <v>-2797.2</v>
      </c>
      <c r="I110" s="108">
        <f t="shared" si="13"/>
        <v>22.435737459445974</v>
      </c>
      <c r="J110" s="58"/>
      <c r="L110" s="38"/>
    </row>
    <row r="111" spans="1:12" ht="31.5">
      <c r="A111" s="88" t="s">
        <v>361</v>
      </c>
      <c r="B111" s="63" t="s">
        <v>371</v>
      </c>
      <c r="C111" s="73" t="s">
        <v>215</v>
      </c>
      <c r="D111" s="108">
        <v>3598.1</v>
      </c>
      <c r="E111" s="108"/>
      <c r="F111" s="107">
        <v>805.1</v>
      </c>
      <c r="G111" s="107">
        <f>F111-L110</f>
        <v>805.1</v>
      </c>
      <c r="H111" s="107">
        <f t="shared" si="12"/>
        <v>-2793</v>
      </c>
      <c r="I111" s="108">
        <f t="shared" si="13"/>
        <v>22.375698285206084</v>
      </c>
      <c r="J111" s="58"/>
      <c r="L111" s="38"/>
    </row>
    <row r="112" spans="1:12" ht="47.25">
      <c r="A112" s="88"/>
      <c r="B112" s="63" t="s">
        <v>519</v>
      </c>
      <c r="C112" s="73" t="s">
        <v>216</v>
      </c>
      <c r="D112" s="108">
        <v>8</v>
      </c>
      <c r="E112" s="108"/>
      <c r="F112" s="107">
        <v>4</v>
      </c>
      <c r="G112" s="107"/>
      <c r="H112" s="107">
        <f t="shared" si="12"/>
        <v>-4</v>
      </c>
      <c r="I112" s="108">
        <f t="shared" si="13"/>
        <v>50</v>
      </c>
      <c r="J112" s="58"/>
      <c r="L112" s="38"/>
    </row>
    <row r="113" spans="1:12" ht="31.5">
      <c r="A113" s="88"/>
      <c r="B113" s="63" t="s">
        <v>520</v>
      </c>
      <c r="C113" s="73" t="s">
        <v>217</v>
      </c>
      <c r="D113" s="108">
        <v>0.2</v>
      </c>
      <c r="E113" s="108"/>
      <c r="F113" s="107">
        <v>0</v>
      </c>
      <c r="G113" s="107"/>
      <c r="H113" s="107">
        <f t="shared" si="12"/>
        <v>-0.2</v>
      </c>
      <c r="I113" s="108">
        <f t="shared" si="13"/>
        <v>0</v>
      </c>
      <c r="J113" s="58" t="s">
        <v>428</v>
      </c>
      <c r="L113" s="58"/>
    </row>
    <row r="114" spans="1:12" ht="16.5" customHeight="1">
      <c r="A114" s="123" t="s">
        <v>472</v>
      </c>
      <c r="B114" s="71" t="s">
        <v>372</v>
      </c>
      <c r="C114" s="54" t="s">
        <v>125</v>
      </c>
      <c r="D114" s="108">
        <f>SUM(D115:D122)</f>
        <v>4604.3</v>
      </c>
      <c r="E114" s="108">
        <f>SUM(E115:E122)</f>
        <v>0</v>
      </c>
      <c r="F114" s="108">
        <f>SUM(F115:F122)</f>
        <v>1182</v>
      </c>
      <c r="G114" s="108">
        <f>SUM(G115:G120)</f>
        <v>1182</v>
      </c>
      <c r="H114" s="107">
        <f t="shared" si="12"/>
        <v>-3422.3</v>
      </c>
      <c r="I114" s="108">
        <f t="shared" si="13"/>
        <v>25.671654757509284</v>
      </c>
      <c r="J114" s="58" t="s">
        <v>429</v>
      </c>
      <c r="L114" s="38"/>
    </row>
    <row r="115" spans="1:12" ht="47.25">
      <c r="A115" s="88" t="s">
        <v>373</v>
      </c>
      <c r="B115" s="63" t="s">
        <v>37</v>
      </c>
      <c r="C115" s="54" t="s">
        <v>218</v>
      </c>
      <c r="D115" s="108">
        <v>361.7</v>
      </c>
      <c r="E115" s="108"/>
      <c r="F115" s="107">
        <v>50</v>
      </c>
      <c r="G115" s="107">
        <f>F115-L114</f>
        <v>50</v>
      </c>
      <c r="H115" s="107">
        <f t="shared" si="12"/>
        <v>-311.7</v>
      </c>
      <c r="I115" s="108">
        <f t="shared" si="13"/>
        <v>13.823610727121924</v>
      </c>
      <c r="J115" s="58"/>
      <c r="L115" s="38"/>
    </row>
    <row r="116" spans="1:12" ht="47.25">
      <c r="A116" s="88" t="s">
        <v>373</v>
      </c>
      <c r="B116" s="63" t="s">
        <v>425</v>
      </c>
      <c r="C116" s="84" t="s">
        <v>259</v>
      </c>
      <c r="D116" s="108">
        <v>50</v>
      </c>
      <c r="E116" s="108"/>
      <c r="F116" s="107">
        <v>0</v>
      </c>
      <c r="G116" s="107">
        <f>F116-L115</f>
        <v>0</v>
      </c>
      <c r="H116" s="107">
        <f t="shared" si="12"/>
        <v>-50</v>
      </c>
      <c r="I116" s="108">
        <f t="shared" si="13"/>
        <v>0</v>
      </c>
      <c r="J116" s="58"/>
      <c r="L116" s="38"/>
    </row>
    <row r="117" spans="1:12" ht="31.5">
      <c r="A117" s="88" t="s">
        <v>373</v>
      </c>
      <c r="B117" s="63" t="s">
        <v>59</v>
      </c>
      <c r="C117" s="84" t="s">
        <v>260</v>
      </c>
      <c r="D117" s="108">
        <v>155.3</v>
      </c>
      <c r="E117" s="108"/>
      <c r="F117" s="107">
        <v>0</v>
      </c>
      <c r="G117" s="107"/>
      <c r="H117" s="107">
        <f t="shared" si="12"/>
        <v>-155.3</v>
      </c>
      <c r="I117" s="108">
        <f t="shared" si="13"/>
        <v>0</v>
      </c>
      <c r="J117" s="58"/>
      <c r="L117" s="38"/>
    </row>
    <row r="118" spans="1:12" ht="47.25" customHeight="1">
      <c r="A118" s="88" t="s">
        <v>375</v>
      </c>
      <c r="B118" s="63" t="s">
        <v>35</v>
      </c>
      <c r="C118" s="84" t="s">
        <v>261</v>
      </c>
      <c r="D118" s="108">
        <v>10</v>
      </c>
      <c r="E118" s="108"/>
      <c r="F118" s="107">
        <v>0</v>
      </c>
      <c r="G118" s="107">
        <f>F118-L116</f>
        <v>0</v>
      </c>
      <c r="H118" s="107">
        <f t="shared" si="12"/>
        <v>-10</v>
      </c>
      <c r="I118" s="108">
        <f t="shared" si="13"/>
        <v>0</v>
      </c>
      <c r="J118" s="58"/>
      <c r="L118" s="38"/>
    </row>
    <row r="119" spans="1:12" ht="47.25" hidden="1">
      <c r="A119" s="88"/>
      <c r="B119" s="63" t="s">
        <v>376</v>
      </c>
      <c r="C119" s="62" t="s">
        <v>262</v>
      </c>
      <c r="D119" s="108"/>
      <c r="E119" s="108"/>
      <c r="F119" s="107"/>
      <c r="G119" s="107"/>
      <c r="H119" s="107">
        <f t="shared" si="12"/>
        <v>0</v>
      </c>
      <c r="I119" s="108" t="e">
        <f t="shared" si="13"/>
        <v>#DIV/0!</v>
      </c>
      <c r="J119" s="58"/>
      <c r="L119" s="38"/>
    </row>
    <row r="120" spans="1:12" ht="47.25" customHeight="1">
      <c r="A120" s="88" t="s">
        <v>375</v>
      </c>
      <c r="B120" s="63" t="s">
        <v>376</v>
      </c>
      <c r="C120" s="62" t="s">
        <v>261</v>
      </c>
      <c r="D120" s="108">
        <v>4017.3</v>
      </c>
      <c r="E120" s="108"/>
      <c r="F120" s="107">
        <v>1132</v>
      </c>
      <c r="G120" s="107">
        <f>F120-L118</f>
        <v>1132</v>
      </c>
      <c r="H120" s="107">
        <f t="shared" si="12"/>
        <v>-2885.3</v>
      </c>
      <c r="I120" s="108">
        <f t="shared" si="13"/>
        <v>28.1781295895253</v>
      </c>
      <c r="J120" s="58"/>
      <c r="L120" s="58"/>
    </row>
    <row r="121" spans="1:12" ht="31.5">
      <c r="A121" s="88"/>
      <c r="B121" s="63" t="s">
        <v>376</v>
      </c>
      <c r="C121" s="62" t="s">
        <v>511</v>
      </c>
      <c r="D121" s="108">
        <v>10</v>
      </c>
      <c r="E121" s="108"/>
      <c r="F121" s="107">
        <v>0</v>
      </c>
      <c r="G121" s="107"/>
      <c r="H121" s="107">
        <f t="shared" si="12"/>
        <v>-10</v>
      </c>
      <c r="I121" s="108">
        <f t="shared" si="13"/>
        <v>0</v>
      </c>
      <c r="J121" s="58"/>
      <c r="L121" s="58"/>
    </row>
    <row r="122" spans="1:12" ht="14.25" customHeight="1" hidden="1">
      <c r="A122" s="88"/>
      <c r="B122" s="63" t="s">
        <v>112</v>
      </c>
      <c r="C122" s="62" t="s">
        <v>131</v>
      </c>
      <c r="D122" s="108"/>
      <c r="E122" s="108"/>
      <c r="F122" s="107"/>
      <c r="G122" s="107"/>
      <c r="H122" s="107">
        <f t="shared" si="12"/>
        <v>0</v>
      </c>
      <c r="I122" s="108" t="e">
        <f t="shared" si="13"/>
        <v>#DIV/0!</v>
      </c>
      <c r="J122" s="58"/>
      <c r="L122" s="58"/>
    </row>
    <row r="123" spans="1:12" ht="15.75">
      <c r="A123" s="123" t="s">
        <v>377</v>
      </c>
      <c r="B123" s="71" t="s">
        <v>390</v>
      </c>
      <c r="C123" s="54" t="s">
        <v>127</v>
      </c>
      <c r="D123" s="108">
        <f>SUM(D124:D129)</f>
        <v>3386.4</v>
      </c>
      <c r="E123" s="108">
        <f>SUM(E124:E129)</f>
        <v>0</v>
      </c>
      <c r="F123" s="108">
        <f>SUM(F124:F129)</f>
        <v>696.9</v>
      </c>
      <c r="G123" s="108" t="e">
        <f>SUM(G124:G129)</f>
        <v>#REF!</v>
      </c>
      <c r="H123" s="107">
        <f t="shared" si="12"/>
        <v>-2689.5</v>
      </c>
      <c r="I123" s="108">
        <f t="shared" si="13"/>
        <v>20.579376328844788</v>
      </c>
      <c r="J123" s="58"/>
      <c r="L123" s="38"/>
    </row>
    <row r="124" spans="1:12" ht="15.75">
      <c r="A124" s="88" t="s">
        <v>377</v>
      </c>
      <c r="B124" s="63" t="s">
        <v>503</v>
      </c>
      <c r="C124" s="73" t="s">
        <v>506</v>
      </c>
      <c r="D124" s="108">
        <v>440.1</v>
      </c>
      <c r="E124" s="108"/>
      <c r="F124" s="107">
        <v>86.3</v>
      </c>
      <c r="G124" s="107">
        <f>F124-L123</f>
        <v>86.3</v>
      </c>
      <c r="H124" s="107">
        <f t="shared" si="12"/>
        <v>-353.8</v>
      </c>
      <c r="I124" s="108">
        <f t="shared" si="13"/>
        <v>19.609179731879117</v>
      </c>
      <c r="J124" s="58"/>
      <c r="L124" s="38"/>
    </row>
    <row r="125" spans="1:12" ht="15.75">
      <c r="A125" s="88" t="s">
        <v>377</v>
      </c>
      <c r="B125" s="63" t="s">
        <v>504</v>
      </c>
      <c r="C125" s="73" t="s">
        <v>508</v>
      </c>
      <c r="D125" s="108">
        <v>266.4</v>
      </c>
      <c r="E125" s="108"/>
      <c r="F125" s="107">
        <v>61.3</v>
      </c>
      <c r="G125" s="107">
        <f>F125-L124</f>
        <v>61.3</v>
      </c>
      <c r="H125" s="107">
        <f t="shared" si="12"/>
        <v>-205.09999999999997</v>
      </c>
      <c r="I125" s="108">
        <f t="shared" si="13"/>
        <v>23.010510510510514</v>
      </c>
      <c r="J125" s="58"/>
      <c r="L125" s="38"/>
    </row>
    <row r="126" spans="1:12" ht="18" customHeight="1">
      <c r="A126" s="88" t="s">
        <v>377</v>
      </c>
      <c r="B126" s="63" t="s">
        <v>505</v>
      </c>
      <c r="C126" s="73" t="s">
        <v>507</v>
      </c>
      <c r="D126" s="108">
        <v>2186.8</v>
      </c>
      <c r="E126" s="108"/>
      <c r="F126" s="107">
        <v>488.4</v>
      </c>
      <c r="G126" s="107" t="e">
        <f>F126-#REF!</f>
        <v>#REF!</v>
      </c>
      <c r="H126" s="107">
        <f t="shared" si="12"/>
        <v>-1698.4</v>
      </c>
      <c r="I126" s="108">
        <f t="shared" si="13"/>
        <v>22.334004024144864</v>
      </c>
      <c r="J126" s="58"/>
      <c r="L126" s="38"/>
    </row>
    <row r="127" spans="1:12" ht="63" hidden="1">
      <c r="A127" s="88" t="s">
        <v>416</v>
      </c>
      <c r="B127" s="63" t="s">
        <v>491</v>
      </c>
      <c r="C127" s="73" t="s">
        <v>490</v>
      </c>
      <c r="D127" s="108"/>
      <c r="E127" s="108"/>
      <c r="F127" s="107"/>
      <c r="G127" s="107">
        <f>F127-L126</f>
        <v>0</v>
      </c>
      <c r="H127" s="107">
        <f t="shared" si="12"/>
        <v>0</v>
      </c>
      <c r="I127" s="108" t="e">
        <f t="shared" si="13"/>
        <v>#DIV/0!</v>
      </c>
      <c r="J127" s="58"/>
      <c r="L127" s="38"/>
    </row>
    <row r="128" spans="1:12" ht="15.75">
      <c r="A128" s="88" t="s">
        <v>377</v>
      </c>
      <c r="B128" s="63" t="s">
        <v>483</v>
      </c>
      <c r="C128" s="73" t="s">
        <v>456</v>
      </c>
      <c r="D128" s="108">
        <v>281.2</v>
      </c>
      <c r="E128" s="108"/>
      <c r="F128" s="107">
        <v>60.9</v>
      </c>
      <c r="G128" s="107">
        <f>F128-L127</f>
        <v>60.9</v>
      </c>
      <c r="H128" s="107">
        <f t="shared" si="12"/>
        <v>-220.29999999999998</v>
      </c>
      <c r="I128" s="108">
        <f t="shared" si="13"/>
        <v>21.657183499288763</v>
      </c>
      <c r="J128" s="58"/>
      <c r="L128" s="38"/>
    </row>
    <row r="129" spans="1:12" ht="50.25" customHeight="1">
      <c r="A129" s="88" t="s">
        <v>484</v>
      </c>
      <c r="B129" s="63" t="s">
        <v>483</v>
      </c>
      <c r="C129" s="73" t="s">
        <v>21</v>
      </c>
      <c r="D129" s="108">
        <v>211.9</v>
      </c>
      <c r="E129" s="108"/>
      <c r="F129" s="107">
        <v>0</v>
      </c>
      <c r="G129" s="107">
        <f>F129-L128</f>
        <v>0</v>
      </c>
      <c r="H129" s="107">
        <f t="shared" si="12"/>
        <v>-211.9</v>
      </c>
      <c r="I129" s="108">
        <f t="shared" si="13"/>
        <v>0</v>
      </c>
      <c r="J129" s="58"/>
      <c r="L129" s="58"/>
    </row>
    <row r="130" spans="1:12" ht="19.5" customHeight="1">
      <c r="A130" s="88" t="s">
        <v>473</v>
      </c>
      <c r="B130" s="63" t="s">
        <v>426</v>
      </c>
      <c r="C130" s="73" t="s">
        <v>128</v>
      </c>
      <c r="D130" s="108">
        <f>SUM(D131:D134)</f>
        <v>150</v>
      </c>
      <c r="E130" s="108">
        <f>SUM(E131:E134)</f>
        <v>141.2</v>
      </c>
      <c r="F130" s="108">
        <f>SUM(F131:F134)</f>
        <v>97.1</v>
      </c>
      <c r="G130" s="108">
        <f>SUM(G131:G133)</f>
        <v>0</v>
      </c>
      <c r="H130" s="107">
        <f t="shared" si="12"/>
        <v>-52.900000000000006</v>
      </c>
      <c r="I130" s="108">
        <f t="shared" si="13"/>
        <v>64.73333333333333</v>
      </c>
      <c r="J130" s="58"/>
      <c r="L130" s="38"/>
    </row>
    <row r="131" spans="1:12" ht="15" customHeight="1" hidden="1">
      <c r="A131" s="123" t="s">
        <v>397</v>
      </c>
      <c r="B131" s="71" t="s">
        <v>396</v>
      </c>
      <c r="C131" s="54" t="s">
        <v>0</v>
      </c>
      <c r="D131" s="108">
        <v>0</v>
      </c>
      <c r="E131" s="108">
        <v>21</v>
      </c>
      <c r="F131" s="107">
        <v>0</v>
      </c>
      <c r="G131" s="107">
        <f>F131-L130</f>
        <v>0</v>
      </c>
      <c r="H131" s="107">
        <f t="shared" si="12"/>
        <v>0</v>
      </c>
      <c r="I131" s="108" t="e">
        <f t="shared" si="13"/>
        <v>#DIV/0!</v>
      </c>
      <c r="J131" s="58"/>
      <c r="L131" s="38"/>
    </row>
    <row r="132" spans="1:12" ht="23.25" customHeight="1" hidden="1">
      <c r="A132" s="123" t="s">
        <v>437</v>
      </c>
      <c r="B132" s="71" t="s">
        <v>438</v>
      </c>
      <c r="C132" s="54" t="s">
        <v>1</v>
      </c>
      <c r="D132" s="108">
        <v>0</v>
      </c>
      <c r="E132" s="108">
        <v>120.2</v>
      </c>
      <c r="F132" s="107">
        <v>0</v>
      </c>
      <c r="G132" s="107">
        <f>F132-L131</f>
        <v>0</v>
      </c>
      <c r="H132" s="107">
        <f t="shared" si="12"/>
        <v>0</v>
      </c>
      <c r="I132" s="108" t="e">
        <f t="shared" si="13"/>
        <v>#DIV/0!</v>
      </c>
      <c r="J132" s="58"/>
      <c r="L132" s="38"/>
    </row>
    <row r="133" spans="1:12" ht="31.5" customHeight="1" hidden="1">
      <c r="A133" s="123" t="s">
        <v>437</v>
      </c>
      <c r="B133" s="71" t="s">
        <v>438</v>
      </c>
      <c r="C133" s="54" t="s">
        <v>219</v>
      </c>
      <c r="D133" s="108"/>
      <c r="E133" s="108"/>
      <c r="F133" s="107"/>
      <c r="G133" s="107">
        <f>F133-L132</f>
        <v>0</v>
      </c>
      <c r="H133" s="107">
        <f t="shared" si="12"/>
        <v>0</v>
      </c>
      <c r="I133" s="108" t="e">
        <f t="shared" si="13"/>
        <v>#DIV/0!</v>
      </c>
      <c r="J133" s="58"/>
      <c r="L133" s="58"/>
    </row>
    <row r="134" spans="1:12" ht="47.25">
      <c r="A134" s="123"/>
      <c r="B134" s="71" t="s">
        <v>61</v>
      </c>
      <c r="C134" s="62" t="s">
        <v>263</v>
      </c>
      <c r="D134" s="108">
        <v>150</v>
      </c>
      <c r="E134" s="108"/>
      <c r="F134" s="107">
        <v>97.1</v>
      </c>
      <c r="G134" s="107"/>
      <c r="H134" s="107">
        <f t="shared" si="12"/>
        <v>-52.900000000000006</v>
      </c>
      <c r="I134" s="108">
        <f t="shared" si="13"/>
        <v>64.73333333333333</v>
      </c>
      <c r="J134" s="58"/>
      <c r="L134" s="58"/>
    </row>
    <row r="135" spans="1:12" ht="15.75">
      <c r="A135" s="123" t="s">
        <v>378</v>
      </c>
      <c r="B135" s="71" t="s">
        <v>379</v>
      </c>
      <c r="C135" s="54" t="s">
        <v>129</v>
      </c>
      <c r="D135" s="108">
        <f>D138+D139+D136+D140+D137</f>
        <v>1273.1</v>
      </c>
      <c r="E135" s="108">
        <f>E138+E139+E136+E140+E137</f>
        <v>0</v>
      </c>
      <c r="F135" s="108">
        <f>F138+F139+F136+F140+F137</f>
        <v>267.8</v>
      </c>
      <c r="G135" s="108">
        <f>G138+G139</f>
        <v>267.8</v>
      </c>
      <c r="H135" s="107">
        <f t="shared" si="12"/>
        <v>-1005.3</v>
      </c>
      <c r="I135" s="108">
        <f t="shared" si="13"/>
        <v>21.035268242871734</v>
      </c>
      <c r="J135" s="58"/>
      <c r="L135" s="38"/>
    </row>
    <row r="136" spans="1:12" ht="48" customHeight="1">
      <c r="A136" s="123" t="s">
        <v>378</v>
      </c>
      <c r="B136" s="71" t="s">
        <v>41</v>
      </c>
      <c r="C136" s="54" t="s">
        <v>311</v>
      </c>
      <c r="D136" s="108">
        <v>17.4</v>
      </c>
      <c r="E136" s="108"/>
      <c r="F136" s="108">
        <v>0</v>
      </c>
      <c r="G136" s="108"/>
      <c r="H136" s="107">
        <f aca="true" t="shared" si="14" ref="H136:H166">F136-D136</f>
        <v>-17.4</v>
      </c>
      <c r="I136" s="108">
        <f aca="true" t="shared" si="15" ref="I136:I166">F136/D136*100</f>
        <v>0</v>
      </c>
      <c r="J136" s="58"/>
      <c r="L136" s="38"/>
    </row>
    <row r="137" spans="1:12" ht="48" customHeight="1">
      <c r="A137" s="123"/>
      <c r="B137" s="71" t="s">
        <v>41</v>
      </c>
      <c r="C137" s="54" t="s">
        <v>312</v>
      </c>
      <c r="D137" s="108">
        <v>7.3</v>
      </c>
      <c r="E137" s="108"/>
      <c r="F137" s="108">
        <v>0</v>
      </c>
      <c r="G137" s="108"/>
      <c r="H137" s="107">
        <f t="shared" si="14"/>
        <v>-7.3</v>
      </c>
      <c r="I137" s="108">
        <f t="shared" si="15"/>
        <v>0</v>
      </c>
      <c r="J137" s="58"/>
      <c r="L137" s="38"/>
    </row>
    <row r="138" spans="1:12" ht="62.25" customHeight="1">
      <c r="A138" s="123" t="s">
        <v>378</v>
      </c>
      <c r="B138" s="71" t="s">
        <v>474</v>
      </c>
      <c r="C138" s="54" t="s">
        <v>313</v>
      </c>
      <c r="D138" s="108">
        <v>29.3</v>
      </c>
      <c r="E138" s="108"/>
      <c r="F138" s="107">
        <v>0</v>
      </c>
      <c r="G138" s="107">
        <f>F138-L135</f>
        <v>0</v>
      </c>
      <c r="H138" s="107">
        <f t="shared" si="14"/>
        <v>-29.3</v>
      </c>
      <c r="I138" s="108">
        <f t="shared" si="15"/>
        <v>0</v>
      </c>
      <c r="J138" s="58"/>
      <c r="L138" s="38"/>
    </row>
    <row r="139" spans="1:12" ht="31.5">
      <c r="A139" s="123" t="s">
        <v>378</v>
      </c>
      <c r="B139" s="71" t="s">
        <v>380</v>
      </c>
      <c r="C139" s="54" t="s">
        <v>486</v>
      </c>
      <c r="D139" s="108">
        <v>1195.1</v>
      </c>
      <c r="E139" s="108"/>
      <c r="F139" s="107">
        <v>267.8</v>
      </c>
      <c r="G139" s="107">
        <f>F139-L138</f>
        <v>267.8</v>
      </c>
      <c r="H139" s="107">
        <f t="shared" si="14"/>
        <v>-927.3</v>
      </c>
      <c r="I139" s="108">
        <f t="shared" si="15"/>
        <v>22.408166680612503</v>
      </c>
      <c r="J139" s="58"/>
      <c r="L139" s="38"/>
    </row>
    <row r="140" spans="1:12" ht="46.5" customHeight="1">
      <c r="A140" s="123" t="s">
        <v>378</v>
      </c>
      <c r="B140" s="71" t="s">
        <v>42</v>
      </c>
      <c r="C140" s="54" t="s">
        <v>155</v>
      </c>
      <c r="D140" s="108">
        <v>24</v>
      </c>
      <c r="E140" s="108"/>
      <c r="F140" s="107">
        <v>0</v>
      </c>
      <c r="G140" s="107"/>
      <c r="H140" s="107">
        <f t="shared" si="14"/>
        <v>-24</v>
      </c>
      <c r="I140" s="108">
        <f t="shared" si="15"/>
        <v>0</v>
      </c>
      <c r="J140" s="58"/>
      <c r="L140" s="38"/>
    </row>
    <row r="141" spans="1:12" ht="27.75" customHeight="1" hidden="1">
      <c r="A141" s="88" t="s">
        <v>398</v>
      </c>
      <c r="B141" s="63" t="s">
        <v>395</v>
      </c>
      <c r="C141" s="85" t="s">
        <v>27</v>
      </c>
      <c r="D141" s="108"/>
      <c r="E141" s="108"/>
      <c r="F141" s="107"/>
      <c r="G141" s="107">
        <f>F141-L139</f>
        <v>0</v>
      </c>
      <c r="H141" s="107">
        <f t="shared" si="14"/>
        <v>0</v>
      </c>
      <c r="I141" s="108" t="e">
        <f t="shared" si="15"/>
        <v>#DIV/0!</v>
      </c>
      <c r="J141" s="58"/>
      <c r="L141" s="38"/>
    </row>
    <row r="142" spans="1:12" ht="31.5" customHeight="1" hidden="1">
      <c r="A142" s="88" t="s">
        <v>475</v>
      </c>
      <c r="B142" s="63" t="s">
        <v>521</v>
      </c>
      <c r="C142" s="85" t="s">
        <v>239</v>
      </c>
      <c r="D142" s="110">
        <f>D143</f>
        <v>0</v>
      </c>
      <c r="E142" s="110">
        <f>E143</f>
        <v>50</v>
      </c>
      <c r="F142" s="110">
        <f>F143</f>
        <v>0</v>
      </c>
      <c r="G142" s="111">
        <f>G143</f>
        <v>0</v>
      </c>
      <c r="H142" s="107">
        <f t="shared" si="14"/>
        <v>0</v>
      </c>
      <c r="I142" s="108" t="e">
        <f t="shared" si="15"/>
        <v>#DIV/0!</v>
      </c>
      <c r="J142" s="58"/>
      <c r="L142" s="38"/>
    </row>
    <row r="143" spans="1:12" ht="29.25" customHeight="1" hidden="1">
      <c r="A143" s="123" t="s">
        <v>475</v>
      </c>
      <c r="B143" s="71" t="s">
        <v>476</v>
      </c>
      <c r="C143" s="54" t="s">
        <v>241</v>
      </c>
      <c r="D143" s="109">
        <v>0</v>
      </c>
      <c r="E143" s="109">
        <v>50</v>
      </c>
      <c r="F143" s="107">
        <v>0</v>
      </c>
      <c r="G143" s="107">
        <f>F143-L142</f>
        <v>0</v>
      </c>
      <c r="H143" s="107">
        <f t="shared" si="14"/>
        <v>0</v>
      </c>
      <c r="I143" s="108" t="e">
        <f t="shared" si="15"/>
        <v>#DIV/0!</v>
      </c>
      <c r="J143" s="58"/>
      <c r="L143" s="58"/>
    </row>
    <row r="144" spans="1:12" ht="30" customHeight="1" hidden="1">
      <c r="A144" s="123" t="s">
        <v>475</v>
      </c>
      <c r="B144" s="71" t="s">
        <v>8</v>
      </c>
      <c r="C144" s="54" t="s">
        <v>10</v>
      </c>
      <c r="D144" s="109"/>
      <c r="E144" s="109"/>
      <c r="F144" s="107"/>
      <c r="G144" s="107"/>
      <c r="H144" s="107">
        <f t="shared" si="14"/>
        <v>0</v>
      </c>
      <c r="I144" s="108" t="e">
        <f t="shared" si="15"/>
        <v>#DIV/0!</v>
      </c>
      <c r="J144" s="58"/>
      <c r="L144" s="58"/>
    </row>
    <row r="145" spans="1:12" ht="31.5">
      <c r="A145" s="88"/>
      <c r="B145" s="63" t="s">
        <v>422</v>
      </c>
      <c r="C145" s="73" t="s">
        <v>238</v>
      </c>
      <c r="D145" s="108">
        <f>SUM(D146:D150)</f>
        <v>891.4</v>
      </c>
      <c r="E145" s="108">
        <f>SUM(E146:E150)</f>
        <v>0</v>
      </c>
      <c r="F145" s="108">
        <f>SUM(F146:F150)</f>
        <v>123.6</v>
      </c>
      <c r="G145" s="108">
        <f>SUM(G146:G148)</f>
        <v>123.6</v>
      </c>
      <c r="H145" s="107">
        <f t="shared" si="14"/>
        <v>-767.8</v>
      </c>
      <c r="I145" s="108">
        <f t="shared" si="15"/>
        <v>13.865829032981827</v>
      </c>
      <c r="J145" s="58"/>
      <c r="L145" s="38"/>
    </row>
    <row r="146" spans="1:12" ht="63">
      <c r="A146" s="88" t="s">
        <v>381</v>
      </c>
      <c r="B146" s="63" t="s">
        <v>382</v>
      </c>
      <c r="C146" s="54" t="s">
        <v>22</v>
      </c>
      <c r="D146" s="108">
        <v>350</v>
      </c>
      <c r="E146" s="108"/>
      <c r="F146" s="107">
        <v>0</v>
      </c>
      <c r="G146" s="107">
        <f>F146-L145</f>
        <v>0</v>
      </c>
      <c r="H146" s="107">
        <f t="shared" si="14"/>
        <v>-350</v>
      </c>
      <c r="I146" s="108">
        <f t="shared" si="15"/>
        <v>0</v>
      </c>
      <c r="J146" s="58"/>
      <c r="L146" s="38"/>
    </row>
    <row r="147" spans="1:12" ht="48" customHeight="1">
      <c r="A147" s="88" t="s">
        <v>381</v>
      </c>
      <c r="B147" s="63" t="s">
        <v>382</v>
      </c>
      <c r="C147" s="54" t="s">
        <v>235</v>
      </c>
      <c r="D147" s="108">
        <v>523.4</v>
      </c>
      <c r="E147" s="108"/>
      <c r="F147" s="107">
        <v>123.6</v>
      </c>
      <c r="G147" s="107">
        <f>F147-L146</f>
        <v>123.6</v>
      </c>
      <c r="H147" s="107">
        <f t="shared" si="14"/>
        <v>-399.79999999999995</v>
      </c>
      <c r="I147" s="108">
        <f t="shared" si="15"/>
        <v>23.61482613679786</v>
      </c>
      <c r="J147" s="58"/>
      <c r="L147" s="38"/>
    </row>
    <row r="148" spans="1:12" ht="48.75" customHeight="1">
      <c r="A148" s="88" t="s">
        <v>381</v>
      </c>
      <c r="B148" s="63" t="s">
        <v>444</v>
      </c>
      <c r="C148" s="62" t="s">
        <v>236</v>
      </c>
      <c r="D148" s="108">
        <v>18</v>
      </c>
      <c r="E148" s="108"/>
      <c r="F148" s="107">
        <v>0</v>
      </c>
      <c r="G148" s="107">
        <f>F148-L147</f>
        <v>0</v>
      </c>
      <c r="H148" s="107">
        <f t="shared" si="14"/>
        <v>-18</v>
      </c>
      <c r="I148" s="108">
        <f t="shared" si="15"/>
        <v>0</v>
      </c>
      <c r="J148" s="58"/>
      <c r="L148" s="38"/>
    </row>
    <row r="149" spans="1:12" ht="31.5" hidden="1">
      <c r="A149" s="88" t="s">
        <v>383</v>
      </c>
      <c r="B149" s="63" t="s">
        <v>494</v>
      </c>
      <c r="C149" s="62" t="s">
        <v>30</v>
      </c>
      <c r="D149" s="108"/>
      <c r="E149" s="108"/>
      <c r="F149" s="107"/>
      <c r="G149" s="107">
        <f>F149-L148</f>
        <v>0</v>
      </c>
      <c r="H149" s="107">
        <f t="shared" si="14"/>
        <v>0</v>
      </c>
      <c r="I149" s="108" t="e">
        <f t="shared" si="15"/>
        <v>#DIV/0!</v>
      </c>
      <c r="J149" s="58"/>
      <c r="L149" s="38"/>
    </row>
    <row r="150" spans="1:12" ht="49.5" customHeight="1" hidden="1">
      <c r="A150" s="88" t="s">
        <v>381</v>
      </c>
      <c r="B150" s="63" t="s">
        <v>382</v>
      </c>
      <c r="C150" s="62" t="s">
        <v>266</v>
      </c>
      <c r="D150" s="108"/>
      <c r="E150" s="108"/>
      <c r="F150" s="107"/>
      <c r="G150" s="107"/>
      <c r="H150" s="107">
        <f t="shared" si="14"/>
        <v>0</v>
      </c>
      <c r="I150" s="108" t="e">
        <f t="shared" si="15"/>
        <v>#DIV/0!</v>
      </c>
      <c r="J150" s="58"/>
      <c r="L150" s="38"/>
    </row>
    <row r="151" spans="1:12" ht="31.5">
      <c r="A151" s="88"/>
      <c r="B151" s="63" t="s">
        <v>68</v>
      </c>
      <c r="C151" s="62" t="s">
        <v>237</v>
      </c>
      <c r="D151" s="108">
        <f>D152+D153+D154+D156+D155+D157</f>
        <v>196.1</v>
      </c>
      <c r="E151" s="108">
        <f>E152+E153+E154+E156+E155+E157</f>
        <v>0</v>
      </c>
      <c r="F151" s="108">
        <f>F152+F153+F154+F156+F155+F157</f>
        <v>9.2</v>
      </c>
      <c r="G151" s="107"/>
      <c r="H151" s="107">
        <f t="shared" si="14"/>
        <v>-186.9</v>
      </c>
      <c r="I151" s="108">
        <f t="shared" si="15"/>
        <v>4.691483936766955</v>
      </c>
      <c r="J151" s="58"/>
      <c r="L151" s="38"/>
    </row>
    <row r="152" spans="1:12" ht="65.25" customHeight="1">
      <c r="A152" s="88"/>
      <c r="B152" s="63" t="s">
        <v>494</v>
      </c>
      <c r="C152" s="62" t="s">
        <v>156</v>
      </c>
      <c r="D152" s="108">
        <v>3</v>
      </c>
      <c r="E152" s="108"/>
      <c r="F152" s="107">
        <v>0</v>
      </c>
      <c r="G152" s="107"/>
      <c r="H152" s="107">
        <f t="shared" si="14"/>
        <v>-3</v>
      </c>
      <c r="I152" s="108">
        <f t="shared" si="15"/>
        <v>0</v>
      </c>
      <c r="J152" s="58"/>
      <c r="L152" s="38"/>
    </row>
    <row r="153" spans="1:12" ht="63">
      <c r="A153" s="88" t="s">
        <v>383</v>
      </c>
      <c r="B153" s="63" t="s">
        <v>494</v>
      </c>
      <c r="C153" s="62" t="s">
        <v>178</v>
      </c>
      <c r="D153" s="108">
        <v>10.1</v>
      </c>
      <c r="E153" s="108"/>
      <c r="F153" s="107">
        <v>1.4</v>
      </c>
      <c r="G153" s="107">
        <f>F153-L149</f>
        <v>1.4</v>
      </c>
      <c r="H153" s="107">
        <f t="shared" si="14"/>
        <v>-8.7</v>
      </c>
      <c r="I153" s="108">
        <f t="shared" si="15"/>
        <v>13.86138613861386</v>
      </c>
      <c r="J153" s="58"/>
      <c r="L153" s="38"/>
    </row>
    <row r="154" spans="1:12" ht="47.25">
      <c r="A154" s="88" t="s">
        <v>383</v>
      </c>
      <c r="B154" s="63" t="s">
        <v>494</v>
      </c>
      <c r="C154" s="62" t="s">
        <v>267</v>
      </c>
      <c r="D154" s="108">
        <v>10</v>
      </c>
      <c r="E154" s="108"/>
      <c r="F154" s="107">
        <v>7.8</v>
      </c>
      <c r="G154" s="107"/>
      <c r="H154" s="107">
        <f t="shared" si="14"/>
        <v>-2.2</v>
      </c>
      <c r="I154" s="108">
        <f t="shared" si="15"/>
        <v>78</v>
      </c>
      <c r="J154" s="58"/>
      <c r="L154" s="38"/>
    </row>
    <row r="155" spans="1:12" ht="63">
      <c r="A155" s="88"/>
      <c r="B155" s="63" t="s">
        <v>494</v>
      </c>
      <c r="C155" s="62" t="s">
        <v>179</v>
      </c>
      <c r="D155" s="108">
        <v>145</v>
      </c>
      <c r="E155" s="108"/>
      <c r="F155" s="107">
        <v>0</v>
      </c>
      <c r="G155" s="107"/>
      <c r="H155" s="107">
        <f t="shared" si="14"/>
        <v>-145</v>
      </c>
      <c r="I155" s="108">
        <f t="shared" si="15"/>
        <v>0</v>
      </c>
      <c r="J155" s="58"/>
      <c r="L155" s="38"/>
    </row>
    <row r="156" spans="1:12" ht="31.5">
      <c r="A156" s="88"/>
      <c r="B156" s="63" t="s">
        <v>494</v>
      </c>
      <c r="C156" s="62" t="s">
        <v>169</v>
      </c>
      <c r="D156" s="108">
        <v>23</v>
      </c>
      <c r="E156" s="108"/>
      <c r="F156" s="107">
        <v>0</v>
      </c>
      <c r="G156" s="107"/>
      <c r="H156" s="107">
        <f t="shared" si="14"/>
        <v>-23</v>
      </c>
      <c r="I156" s="108">
        <f t="shared" si="15"/>
        <v>0</v>
      </c>
      <c r="J156" s="58"/>
      <c r="L156" s="38"/>
    </row>
    <row r="157" spans="1:12" ht="31.5">
      <c r="A157" s="88" t="s">
        <v>383</v>
      </c>
      <c r="B157" s="63" t="s">
        <v>242</v>
      </c>
      <c r="C157" s="62" t="s">
        <v>243</v>
      </c>
      <c r="D157" s="108">
        <v>5</v>
      </c>
      <c r="E157" s="108"/>
      <c r="F157" s="107">
        <v>0</v>
      </c>
      <c r="G157" s="107"/>
      <c r="H157" s="107">
        <f t="shared" si="14"/>
        <v>-5</v>
      </c>
      <c r="I157" s="108">
        <f t="shared" si="15"/>
        <v>0</v>
      </c>
      <c r="J157" s="58"/>
      <c r="L157" s="38"/>
    </row>
    <row r="158" spans="1:12" ht="32.25" customHeight="1">
      <c r="A158" s="88" t="s">
        <v>477</v>
      </c>
      <c r="B158" s="63" t="s">
        <v>522</v>
      </c>
      <c r="C158" s="54" t="s">
        <v>246</v>
      </c>
      <c r="D158" s="108">
        <f>D159+D160</f>
        <v>288.4</v>
      </c>
      <c r="E158" s="108">
        <f>E159+E160</f>
        <v>0</v>
      </c>
      <c r="F158" s="108">
        <f>F159+F160</f>
        <v>65.8</v>
      </c>
      <c r="G158" s="107"/>
      <c r="H158" s="107">
        <f t="shared" si="14"/>
        <v>-222.59999999999997</v>
      </c>
      <c r="I158" s="108">
        <f t="shared" si="15"/>
        <v>22.815533980582526</v>
      </c>
      <c r="J158" s="58"/>
      <c r="L158" s="38"/>
    </row>
    <row r="159" spans="1:12" ht="60" customHeight="1">
      <c r="A159" s="88" t="s">
        <v>477</v>
      </c>
      <c r="B159" s="63" t="s">
        <v>402</v>
      </c>
      <c r="C159" s="54" t="s">
        <v>247</v>
      </c>
      <c r="D159" s="108">
        <v>33.3</v>
      </c>
      <c r="E159" s="108"/>
      <c r="F159" s="107">
        <v>0</v>
      </c>
      <c r="G159" s="107">
        <f>F159-L158</f>
        <v>0</v>
      </c>
      <c r="H159" s="107">
        <f t="shared" si="14"/>
        <v>-33.3</v>
      </c>
      <c r="I159" s="108">
        <f t="shared" si="15"/>
        <v>0</v>
      </c>
      <c r="J159" s="58"/>
      <c r="L159" s="38"/>
    </row>
    <row r="160" spans="1:12" ht="31.5">
      <c r="A160" s="88" t="s">
        <v>477</v>
      </c>
      <c r="B160" s="63" t="s">
        <v>394</v>
      </c>
      <c r="C160" s="54" t="s">
        <v>2</v>
      </c>
      <c r="D160" s="108">
        <v>255.1</v>
      </c>
      <c r="E160" s="108"/>
      <c r="F160" s="107">
        <v>65.8</v>
      </c>
      <c r="G160" s="107">
        <f>F160-L159</f>
        <v>65.8</v>
      </c>
      <c r="H160" s="107">
        <f t="shared" si="14"/>
        <v>-189.3</v>
      </c>
      <c r="I160" s="108">
        <f t="shared" si="15"/>
        <v>25.793806350450804</v>
      </c>
      <c r="J160" s="58"/>
      <c r="L160" s="38"/>
    </row>
    <row r="161" spans="1:12" ht="14.25" customHeight="1">
      <c r="A161" s="88"/>
      <c r="B161" s="63" t="s">
        <v>523</v>
      </c>
      <c r="C161" s="54" t="s">
        <v>248</v>
      </c>
      <c r="D161" s="108">
        <f>D163+D172+D174+D175+D176+D177+D178+D179+D182+D181+D173+D164+D180</f>
        <v>281.40000000000003</v>
      </c>
      <c r="E161" s="108">
        <f>E163+E172+E174+E175+E176+E177+E178+E179+E182+E181+E173+E164+E180</f>
        <v>0</v>
      </c>
      <c r="F161" s="108">
        <f>F163+F172+F174+F175+F176+F177+F178+F179+F182+F181+F173+F164+F180</f>
        <v>28.300000000000004</v>
      </c>
      <c r="G161" s="108" t="e">
        <f>G162+G163+G164+G165+G168+G169+G174+G175+G182+#REF!+#REF!+#REF!</f>
        <v>#REF!</v>
      </c>
      <c r="H161" s="107">
        <f t="shared" si="14"/>
        <v>-253.10000000000002</v>
      </c>
      <c r="I161" s="108">
        <f t="shared" si="15"/>
        <v>10.056858564321251</v>
      </c>
      <c r="J161" s="58"/>
      <c r="L161" s="38"/>
    </row>
    <row r="162" spans="1:12" ht="13.5" customHeight="1" hidden="1">
      <c r="A162" s="88" t="s">
        <v>384</v>
      </c>
      <c r="B162" s="63" t="s">
        <v>385</v>
      </c>
      <c r="C162" s="73" t="s">
        <v>419</v>
      </c>
      <c r="D162" s="108">
        <v>0</v>
      </c>
      <c r="E162" s="108">
        <v>60</v>
      </c>
      <c r="F162" s="107">
        <v>0</v>
      </c>
      <c r="G162" s="107">
        <f>F162-L161</f>
        <v>0</v>
      </c>
      <c r="H162" s="107">
        <f t="shared" si="14"/>
        <v>0</v>
      </c>
      <c r="I162" s="108" t="e">
        <f t="shared" si="15"/>
        <v>#DIV/0!</v>
      </c>
      <c r="J162" s="58"/>
      <c r="L162" s="58"/>
    </row>
    <row r="163" spans="1:12" ht="47.25" hidden="1">
      <c r="A163" s="88" t="s">
        <v>384</v>
      </c>
      <c r="B163" s="63" t="s">
        <v>487</v>
      </c>
      <c r="C163" s="54" t="s">
        <v>249</v>
      </c>
      <c r="D163" s="108"/>
      <c r="E163" s="108"/>
      <c r="F163" s="108"/>
      <c r="G163" s="107">
        <f>F163-L162</f>
        <v>0</v>
      </c>
      <c r="H163" s="107">
        <f t="shared" si="14"/>
        <v>0</v>
      </c>
      <c r="I163" s="108" t="e">
        <f t="shared" si="15"/>
        <v>#DIV/0!</v>
      </c>
      <c r="J163" s="58"/>
      <c r="L163" s="38"/>
    </row>
    <row r="164" spans="1:12" ht="46.5" customHeight="1">
      <c r="A164" s="88" t="s">
        <v>387</v>
      </c>
      <c r="B164" s="63" t="s">
        <v>487</v>
      </c>
      <c r="C164" s="54" t="s">
        <v>250</v>
      </c>
      <c r="D164" s="108">
        <v>2.3</v>
      </c>
      <c r="E164" s="108"/>
      <c r="F164" s="107">
        <v>0</v>
      </c>
      <c r="G164" s="107">
        <f>F164-L163</f>
        <v>0</v>
      </c>
      <c r="H164" s="107">
        <f t="shared" si="14"/>
        <v>-2.3</v>
      </c>
      <c r="I164" s="108">
        <f t="shared" si="15"/>
        <v>0</v>
      </c>
      <c r="J164" s="58"/>
      <c r="L164" s="38"/>
    </row>
    <row r="165" spans="1:12" ht="63" hidden="1">
      <c r="A165" s="123" t="s">
        <v>387</v>
      </c>
      <c r="B165" s="71" t="s">
        <v>393</v>
      </c>
      <c r="C165" s="125" t="s">
        <v>14</v>
      </c>
      <c r="D165" s="108"/>
      <c r="E165" s="108"/>
      <c r="F165" s="107"/>
      <c r="G165" s="107">
        <f>F165-L164</f>
        <v>0</v>
      </c>
      <c r="H165" s="107">
        <f t="shared" si="14"/>
        <v>0</v>
      </c>
      <c r="I165" s="108" t="e">
        <f t="shared" si="15"/>
        <v>#DIV/0!</v>
      </c>
      <c r="J165" s="58"/>
      <c r="L165" s="58"/>
    </row>
    <row r="166" spans="1:12" ht="31.5" hidden="1">
      <c r="A166" s="88" t="s">
        <v>384</v>
      </c>
      <c r="B166" s="63" t="s">
        <v>386</v>
      </c>
      <c r="C166" s="54" t="s">
        <v>496</v>
      </c>
      <c r="D166" s="108"/>
      <c r="E166" s="108"/>
      <c r="F166" s="108"/>
      <c r="G166" s="107">
        <f>F166-L165</f>
        <v>0</v>
      </c>
      <c r="H166" s="107">
        <f t="shared" si="14"/>
        <v>0</v>
      </c>
      <c r="I166" s="108" t="e">
        <f t="shared" si="15"/>
        <v>#DIV/0!</v>
      </c>
      <c r="J166" s="58"/>
      <c r="L166" s="58"/>
    </row>
    <row r="167" spans="1:12" ht="15.75" hidden="1">
      <c r="A167" s="88"/>
      <c r="B167" s="63"/>
      <c r="C167" s="54"/>
      <c r="D167" s="108"/>
      <c r="E167" s="108"/>
      <c r="F167" s="108"/>
      <c r="G167" s="107"/>
      <c r="H167" s="107"/>
      <c r="I167" s="108"/>
      <c r="J167" s="58"/>
      <c r="L167" s="58"/>
    </row>
    <row r="168" spans="1:12" ht="47.25" hidden="1">
      <c r="A168" s="88" t="s">
        <v>384</v>
      </c>
      <c r="B168" s="63" t="s">
        <v>386</v>
      </c>
      <c r="C168" s="54" t="s">
        <v>16</v>
      </c>
      <c r="D168" s="108"/>
      <c r="E168" s="108"/>
      <c r="F168" s="108"/>
      <c r="G168" s="107"/>
      <c r="H168" s="107">
        <f aca="true" t="shared" si="16" ref="H168:H187">F168-D168</f>
        <v>0</v>
      </c>
      <c r="I168" s="108" t="e">
        <f aca="true" t="shared" si="17" ref="I168:I187">F168/D168*100</f>
        <v>#DIV/0!</v>
      </c>
      <c r="J168" s="58"/>
      <c r="L168" s="58"/>
    </row>
    <row r="169" spans="1:12" ht="15.75" hidden="1">
      <c r="A169" s="88" t="s">
        <v>384</v>
      </c>
      <c r="B169" s="63" t="s">
        <v>386</v>
      </c>
      <c r="C169" s="54" t="s">
        <v>15</v>
      </c>
      <c r="D169" s="108"/>
      <c r="E169" s="108"/>
      <c r="F169" s="108"/>
      <c r="G169" s="107">
        <f>F169-L167</f>
        <v>0</v>
      </c>
      <c r="H169" s="107">
        <f t="shared" si="16"/>
        <v>0</v>
      </c>
      <c r="I169" s="108" t="e">
        <f t="shared" si="17"/>
        <v>#DIV/0!</v>
      </c>
      <c r="J169" s="58"/>
      <c r="L169" s="58"/>
    </row>
    <row r="170" spans="1:12" ht="15.75" hidden="1">
      <c r="A170" s="88" t="s">
        <v>384</v>
      </c>
      <c r="B170" s="63" t="s">
        <v>386</v>
      </c>
      <c r="C170" s="54" t="s">
        <v>509</v>
      </c>
      <c r="D170" s="108"/>
      <c r="E170" s="108"/>
      <c r="F170" s="108"/>
      <c r="G170" s="107">
        <f>F170-L169</f>
        <v>0</v>
      </c>
      <c r="H170" s="107">
        <f t="shared" si="16"/>
        <v>0</v>
      </c>
      <c r="I170" s="108" t="e">
        <f t="shared" si="17"/>
        <v>#DIV/0!</v>
      </c>
      <c r="J170" s="58"/>
      <c r="L170" s="58"/>
    </row>
    <row r="171" spans="1:12" ht="31.5" hidden="1">
      <c r="A171" s="88" t="s">
        <v>384</v>
      </c>
      <c r="B171" s="63" t="s">
        <v>386</v>
      </c>
      <c r="C171" s="54" t="s">
        <v>7</v>
      </c>
      <c r="D171" s="108"/>
      <c r="E171" s="108"/>
      <c r="F171" s="108"/>
      <c r="G171" s="107">
        <f>F171-L170</f>
        <v>0</v>
      </c>
      <c r="H171" s="107">
        <f t="shared" si="16"/>
        <v>0</v>
      </c>
      <c r="I171" s="108" t="e">
        <f t="shared" si="17"/>
        <v>#DIV/0!</v>
      </c>
      <c r="J171" s="58"/>
      <c r="L171" s="58"/>
    </row>
    <row r="172" spans="1:12" ht="15.75" hidden="1">
      <c r="A172" s="88" t="s">
        <v>384</v>
      </c>
      <c r="B172" s="63" t="s">
        <v>385</v>
      </c>
      <c r="C172" s="54" t="s">
        <v>419</v>
      </c>
      <c r="D172" s="108"/>
      <c r="E172" s="108"/>
      <c r="F172" s="108"/>
      <c r="G172" s="107"/>
      <c r="H172" s="107">
        <f t="shared" si="16"/>
        <v>0</v>
      </c>
      <c r="I172" s="108" t="e">
        <f t="shared" si="17"/>
        <v>#DIV/0!</v>
      </c>
      <c r="J172" s="58"/>
      <c r="L172" s="58"/>
    </row>
    <row r="173" spans="1:12" ht="47.25" hidden="1">
      <c r="A173" s="88"/>
      <c r="B173" s="63" t="s">
        <v>100</v>
      </c>
      <c r="C173" s="54" t="s">
        <v>101</v>
      </c>
      <c r="D173" s="108"/>
      <c r="E173" s="108"/>
      <c r="F173" s="108"/>
      <c r="G173" s="107"/>
      <c r="H173" s="107">
        <f t="shared" si="16"/>
        <v>0</v>
      </c>
      <c r="I173" s="108" t="e">
        <f t="shared" si="17"/>
        <v>#DIV/0!</v>
      </c>
      <c r="J173" s="58"/>
      <c r="L173" s="58"/>
    </row>
    <row r="174" spans="1:12" ht="63">
      <c r="A174" s="88" t="s">
        <v>387</v>
      </c>
      <c r="B174" s="63" t="s">
        <v>524</v>
      </c>
      <c r="C174" s="54" t="s">
        <v>342</v>
      </c>
      <c r="D174" s="108">
        <v>73</v>
      </c>
      <c r="E174" s="108"/>
      <c r="F174" s="108">
        <v>6.3</v>
      </c>
      <c r="G174" s="107"/>
      <c r="H174" s="107">
        <f t="shared" si="16"/>
        <v>-66.7</v>
      </c>
      <c r="I174" s="108">
        <f t="shared" si="17"/>
        <v>8.63013698630137</v>
      </c>
      <c r="J174" s="58"/>
      <c r="L174" s="58"/>
    </row>
    <row r="175" spans="1:12" ht="63">
      <c r="A175" s="88" t="s">
        <v>387</v>
      </c>
      <c r="B175" s="63" t="s">
        <v>524</v>
      </c>
      <c r="C175" s="54" t="s">
        <v>255</v>
      </c>
      <c r="D175" s="108">
        <v>22</v>
      </c>
      <c r="E175" s="108"/>
      <c r="F175" s="108">
        <v>5.5</v>
      </c>
      <c r="G175" s="107"/>
      <c r="H175" s="107">
        <f t="shared" si="16"/>
        <v>-16.5</v>
      </c>
      <c r="I175" s="108">
        <f t="shared" si="17"/>
        <v>25</v>
      </c>
      <c r="J175" s="58"/>
      <c r="L175" s="58"/>
    </row>
    <row r="176" spans="1:12" ht="63">
      <c r="A176" s="88"/>
      <c r="B176" s="63" t="s">
        <v>524</v>
      </c>
      <c r="C176" s="54" t="s">
        <v>343</v>
      </c>
      <c r="D176" s="108">
        <v>15</v>
      </c>
      <c r="E176" s="108"/>
      <c r="F176" s="108">
        <v>0.3</v>
      </c>
      <c r="G176" s="107"/>
      <c r="H176" s="107">
        <f t="shared" si="16"/>
        <v>-14.7</v>
      </c>
      <c r="I176" s="108">
        <f t="shared" si="17"/>
        <v>2</v>
      </c>
      <c r="J176" s="58"/>
      <c r="L176" s="58"/>
    </row>
    <row r="177" spans="1:12" ht="63">
      <c r="A177" s="88"/>
      <c r="B177" s="63" t="s">
        <v>524</v>
      </c>
      <c r="C177" s="54" t="s">
        <v>344</v>
      </c>
      <c r="D177" s="108">
        <v>15</v>
      </c>
      <c r="E177" s="108"/>
      <c r="F177" s="108">
        <v>2.8</v>
      </c>
      <c r="G177" s="107"/>
      <c r="H177" s="107">
        <f t="shared" si="16"/>
        <v>-12.2</v>
      </c>
      <c r="I177" s="108">
        <f t="shared" si="17"/>
        <v>18.666666666666664</v>
      </c>
      <c r="J177" s="58"/>
      <c r="L177" s="58"/>
    </row>
    <row r="178" spans="1:12" ht="62.25" customHeight="1">
      <c r="A178" s="88"/>
      <c r="B178" s="63" t="s">
        <v>524</v>
      </c>
      <c r="C178" s="54" t="s">
        <v>256</v>
      </c>
      <c r="D178" s="108">
        <v>45</v>
      </c>
      <c r="E178" s="108"/>
      <c r="F178" s="108">
        <v>11.3</v>
      </c>
      <c r="G178" s="107"/>
      <c r="H178" s="107">
        <f t="shared" si="16"/>
        <v>-33.7</v>
      </c>
      <c r="I178" s="108">
        <f t="shared" si="17"/>
        <v>25.11111111111111</v>
      </c>
      <c r="J178" s="58"/>
      <c r="L178" s="58"/>
    </row>
    <row r="179" spans="1:12" ht="0.75" customHeight="1" hidden="1">
      <c r="A179" s="88"/>
      <c r="B179" s="63" t="s">
        <v>524</v>
      </c>
      <c r="C179" s="54" t="s">
        <v>257</v>
      </c>
      <c r="D179" s="108"/>
      <c r="E179" s="108"/>
      <c r="F179" s="108"/>
      <c r="G179" s="107"/>
      <c r="H179" s="107">
        <f t="shared" si="16"/>
        <v>0</v>
      </c>
      <c r="I179" s="108" t="e">
        <f t="shared" si="17"/>
        <v>#DIV/0!</v>
      </c>
      <c r="J179" s="58"/>
      <c r="L179" s="58"/>
    </row>
    <row r="180" spans="1:12" ht="78" customHeight="1" hidden="1">
      <c r="A180" s="88"/>
      <c r="B180" s="63" t="s">
        <v>524</v>
      </c>
      <c r="C180" s="54" t="s">
        <v>11</v>
      </c>
      <c r="D180" s="108"/>
      <c r="E180" s="108"/>
      <c r="F180" s="108"/>
      <c r="G180" s="107"/>
      <c r="H180" s="107">
        <f t="shared" si="16"/>
        <v>0</v>
      </c>
      <c r="I180" s="108" t="e">
        <f t="shared" si="17"/>
        <v>#DIV/0!</v>
      </c>
      <c r="J180" s="58"/>
      <c r="L180" s="58"/>
    </row>
    <row r="181" spans="1:12" ht="78.75" hidden="1">
      <c r="A181" s="88"/>
      <c r="B181" s="63" t="s">
        <v>524</v>
      </c>
      <c r="C181" s="54" t="s">
        <v>99</v>
      </c>
      <c r="D181" s="108"/>
      <c r="E181" s="108"/>
      <c r="F181" s="108"/>
      <c r="G181" s="107"/>
      <c r="H181" s="107">
        <f t="shared" si="16"/>
        <v>0</v>
      </c>
      <c r="I181" s="108" t="e">
        <f t="shared" si="17"/>
        <v>#DIV/0!</v>
      </c>
      <c r="J181" s="58"/>
      <c r="L181" s="58"/>
    </row>
    <row r="182" spans="1:12" ht="14.25" customHeight="1">
      <c r="A182" s="88" t="s">
        <v>387</v>
      </c>
      <c r="B182" s="63" t="s">
        <v>386</v>
      </c>
      <c r="C182" s="54" t="s">
        <v>258</v>
      </c>
      <c r="D182" s="108">
        <v>109.1</v>
      </c>
      <c r="E182" s="108"/>
      <c r="F182" s="108">
        <v>2.1</v>
      </c>
      <c r="G182" s="107"/>
      <c r="H182" s="107">
        <f t="shared" si="16"/>
        <v>-107</v>
      </c>
      <c r="I182" s="108">
        <f t="shared" si="17"/>
        <v>1.924839596700275</v>
      </c>
      <c r="J182" s="58"/>
      <c r="L182" s="58"/>
    </row>
    <row r="183" spans="1:12" ht="13.5" customHeight="1" hidden="1">
      <c r="A183" s="88"/>
      <c r="B183" s="63" t="s">
        <v>524</v>
      </c>
      <c r="C183" s="54" t="s">
        <v>36</v>
      </c>
      <c r="D183" s="108"/>
      <c r="E183" s="108"/>
      <c r="F183" s="108">
        <v>0</v>
      </c>
      <c r="G183" s="107"/>
      <c r="H183" s="107">
        <f t="shared" si="16"/>
        <v>0</v>
      </c>
      <c r="I183" s="108" t="e">
        <f t="shared" si="17"/>
        <v>#DIV/0!</v>
      </c>
      <c r="J183" s="58"/>
      <c r="L183" s="58"/>
    </row>
    <row r="184" spans="1:12" ht="15.75">
      <c r="A184" s="88"/>
      <c r="B184" s="63"/>
      <c r="C184" s="54" t="s">
        <v>478</v>
      </c>
      <c r="D184" s="108">
        <f>D10+D20+D21+D38+D114+D123+D130+D135+D142+D145+D151+D158+D161</f>
        <v>121333.24039</v>
      </c>
      <c r="E184" s="108">
        <f>E10+E20+E21+E38+E114+E123+E130+E135+E142+E145+E151+E158+E161</f>
        <v>726</v>
      </c>
      <c r="F184" s="108">
        <f>F10+F20+F21+F38+F114+F123+F130+F135+F142+F145+F151+F158+F161</f>
        <v>28037.899999999998</v>
      </c>
      <c r="G184" s="108" t="e">
        <f>G10+G21+G36+G38+G114+G123+G130+G135+G141+G143+G145+G149+G153+G159+G160+G162+G163+G165+G164+G166+G167+G169+G170+G171</f>
        <v>#REF!</v>
      </c>
      <c r="H184" s="107">
        <f t="shared" si="16"/>
        <v>-93295.34039000001</v>
      </c>
      <c r="I184" s="108">
        <f t="shared" si="17"/>
        <v>23.108177041903854</v>
      </c>
      <c r="J184" s="58"/>
      <c r="L184" s="38"/>
    </row>
    <row r="185" spans="1:12" ht="18.75" customHeight="1">
      <c r="A185" s="88" t="s">
        <v>387</v>
      </c>
      <c r="B185" s="63" t="s">
        <v>388</v>
      </c>
      <c r="C185" s="54" t="s">
        <v>479</v>
      </c>
      <c r="D185" s="108">
        <v>66972.2</v>
      </c>
      <c r="E185" s="108"/>
      <c r="F185" s="107">
        <v>16117.6</v>
      </c>
      <c r="G185" s="107">
        <f>F185-L184</f>
        <v>16117.6</v>
      </c>
      <c r="H185" s="107">
        <f t="shared" si="16"/>
        <v>-50854.6</v>
      </c>
      <c r="I185" s="108">
        <f t="shared" si="17"/>
        <v>24.066105040598938</v>
      </c>
      <c r="J185" s="58"/>
      <c r="L185" s="58"/>
    </row>
    <row r="186" spans="1:12" ht="33.75" customHeight="1" hidden="1">
      <c r="A186" s="88"/>
      <c r="B186" s="63" t="s">
        <v>170</v>
      </c>
      <c r="C186" s="54" t="s">
        <v>463</v>
      </c>
      <c r="D186" s="108"/>
      <c r="E186" s="108"/>
      <c r="F186" s="107"/>
      <c r="G186" s="107"/>
      <c r="H186" s="107">
        <f t="shared" si="16"/>
        <v>0</v>
      </c>
      <c r="I186" s="108" t="e">
        <f t="shared" si="17"/>
        <v>#DIV/0!</v>
      </c>
      <c r="J186" s="58"/>
      <c r="L186" s="58"/>
    </row>
    <row r="187" spans="1:12" ht="15.75">
      <c r="A187" s="88"/>
      <c r="B187" s="88"/>
      <c r="C187" s="54" t="s">
        <v>339</v>
      </c>
      <c r="D187" s="108">
        <f>SUM(D184:D186)</f>
        <v>188305.44039</v>
      </c>
      <c r="E187" s="108">
        <f>SUM(E184:E186)</f>
        <v>726</v>
      </c>
      <c r="F187" s="108">
        <f>SUM(F184:F186)</f>
        <v>44155.5</v>
      </c>
      <c r="G187" s="108" t="e">
        <f>G184+G185</f>
        <v>#REF!</v>
      </c>
      <c r="H187" s="107">
        <f t="shared" si="16"/>
        <v>-144149.94039</v>
      </c>
      <c r="I187" s="108">
        <f t="shared" si="17"/>
        <v>23.448871104599743</v>
      </c>
      <c r="J187" s="101"/>
      <c r="L187" s="102"/>
    </row>
    <row r="188" spans="1:12" ht="15.75">
      <c r="A188" s="158"/>
      <c r="B188" s="158"/>
      <c r="C188" s="158"/>
      <c r="D188" s="158"/>
      <c r="E188" s="158"/>
      <c r="F188" s="158"/>
      <c r="G188" s="158"/>
      <c r="H188" s="158"/>
      <c r="I188" s="159"/>
      <c r="J188" s="101"/>
      <c r="L188" s="102"/>
    </row>
    <row r="189" spans="1:12" ht="15.75">
      <c r="A189" s="89"/>
      <c r="B189" s="90"/>
      <c r="C189" s="91" t="s">
        <v>5</v>
      </c>
      <c r="D189" s="112">
        <f>D190+D192+D204+D211+D227+D233+D236+D242+D246+D251+D254+D257+D263+D191</f>
        <v>26558.4</v>
      </c>
      <c r="E189" s="112">
        <f>E190+E192+E204+E211+E227+E233+E236+E242+E246+E251+E254+E257+E263+E191</f>
        <v>0</v>
      </c>
      <c r="F189" s="112">
        <f>F190+F192+F204+F211+F227+F233+F236+F242+F246+F251+F254+F257+F263+F191</f>
        <v>30.9</v>
      </c>
      <c r="G189" s="112"/>
      <c r="H189" s="107">
        <f aca="true" t="shared" si="18" ref="H189:H220">F189-D189</f>
        <v>-26527.5</v>
      </c>
      <c r="I189" s="114">
        <f aca="true" t="shared" si="19" ref="I189:I220">F189/D189*100</f>
        <v>0.11634737032351346</v>
      </c>
      <c r="J189" s="101"/>
      <c r="L189" s="102"/>
    </row>
    <row r="190" spans="1:12" ht="30" customHeight="1">
      <c r="A190" s="92"/>
      <c r="B190" s="93" t="s">
        <v>289</v>
      </c>
      <c r="C190" s="94" t="s">
        <v>109</v>
      </c>
      <c r="D190" s="112">
        <v>53.3</v>
      </c>
      <c r="E190" s="112"/>
      <c r="F190" s="112">
        <v>0</v>
      </c>
      <c r="G190" s="112"/>
      <c r="H190" s="107">
        <f t="shared" si="18"/>
        <v>-53.3</v>
      </c>
      <c r="I190" s="114">
        <f t="shared" si="19"/>
        <v>0</v>
      </c>
      <c r="J190" s="101"/>
      <c r="L190" s="102"/>
    </row>
    <row r="191" spans="1:12" ht="0.75" customHeight="1" hidden="1">
      <c r="A191" s="92"/>
      <c r="B191" s="93" t="s">
        <v>284</v>
      </c>
      <c r="C191" s="94" t="s">
        <v>285</v>
      </c>
      <c r="D191" s="113"/>
      <c r="E191" s="113"/>
      <c r="F191" s="113">
        <v>0</v>
      </c>
      <c r="G191" s="113"/>
      <c r="H191" s="107">
        <f t="shared" si="18"/>
        <v>0</v>
      </c>
      <c r="I191" s="114" t="e">
        <f t="shared" si="19"/>
        <v>#DIV/0!</v>
      </c>
      <c r="J191" s="101"/>
      <c r="L191" s="102"/>
    </row>
    <row r="192" spans="1:12" ht="34.5" customHeight="1">
      <c r="A192" s="95"/>
      <c r="B192" s="100" t="s">
        <v>353</v>
      </c>
      <c r="C192" s="96" t="s">
        <v>515</v>
      </c>
      <c r="D192" s="113">
        <f>D193+D195+D198+D196+D201+D194+D197+D199+D200+D203+D202</f>
        <v>985.9</v>
      </c>
      <c r="E192" s="113">
        <f>E193+E195+E198+E196+E201+E194+E197+E199+E200+E203+E202</f>
        <v>0</v>
      </c>
      <c r="F192" s="113">
        <f>F193+F195+F198+F196+F201+F194+F197+F199+F200+F203+F202</f>
        <v>0</v>
      </c>
      <c r="G192" s="115"/>
      <c r="H192" s="115">
        <f t="shared" si="18"/>
        <v>-985.9</v>
      </c>
      <c r="I192" s="114">
        <f t="shared" si="19"/>
        <v>0</v>
      </c>
      <c r="J192" s="101"/>
      <c r="L192" s="102"/>
    </row>
    <row r="193" spans="1:12" ht="15.75">
      <c r="A193" s="95"/>
      <c r="B193" s="74" t="s">
        <v>411</v>
      </c>
      <c r="C193" s="62" t="s">
        <v>185</v>
      </c>
      <c r="D193" s="113">
        <v>639.1</v>
      </c>
      <c r="E193" s="113"/>
      <c r="F193" s="113">
        <v>0</v>
      </c>
      <c r="G193" s="115"/>
      <c r="H193" s="115">
        <f t="shared" si="18"/>
        <v>-639.1</v>
      </c>
      <c r="I193" s="114">
        <f t="shared" si="19"/>
        <v>0</v>
      </c>
      <c r="J193" s="101"/>
      <c r="L193" s="102"/>
    </row>
    <row r="194" spans="1:12" ht="78.75" hidden="1">
      <c r="A194" s="95"/>
      <c r="B194" s="74" t="s">
        <v>411</v>
      </c>
      <c r="C194" s="62" t="s">
        <v>102</v>
      </c>
      <c r="D194" s="113"/>
      <c r="E194" s="113"/>
      <c r="F194" s="113"/>
      <c r="G194" s="115"/>
      <c r="H194" s="115">
        <f t="shared" si="18"/>
        <v>0</v>
      </c>
      <c r="I194" s="114" t="e">
        <f t="shared" si="19"/>
        <v>#DIV/0!</v>
      </c>
      <c r="J194" s="101"/>
      <c r="L194" s="102"/>
    </row>
    <row r="195" spans="1:12" ht="47.25" hidden="1">
      <c r="A195" s="95"/>
      <c r="B195" s="74" t="s">
        <v>411</v>
      </c>
      <c r="C195" s="62" t="s">
        <v>222</v>
      </c>
      <c r="D195" s="113"/>
      <c r="E195" s="113"/>
      <c r="F195" s="113"/>
      <c r="G195" s="115"/>
      <c r="H195" s="115">
        <f t="shared" si="18"/>
        <v>0</v>
      </c>
      <c r="I195" s="114" t="e">
        <f t="shared" si="19"/>
        <v>#DIV/0!</v>
      </c>
      <c r="J195" s="101"/>
      <c r="L195" s="102"/>
    </row>
    <row r="196" spans="1:12" ht="32.25" customHeight="1">
      <c r="A196" s="95"/>
      <c r="B196" s="74" t="s">
        <v>413</v>
      </c>
      <c r="C196" s="62" t="s">
        <v>180</v>
      </c>
      <c r="D196" s="113">
        <v>198.2</v>
      </c>
      <c r="E196" s="113"/>
      <c r="F196" s="113">
        <v>0</v>
      </c>
      <c r="G196" s="115"/>
      <c r="H196" s="115">
        <f t="shared" si="18"/>
        <v>-198.2</v>
      </c>
      <c r="I196" s="114">
        <f t="shared" si="19"/>
        <v>0</v>
      </c>
      <c r="J196" s="101"/>
      <c r="L196" s="102"/>
    </row>
    <row r="197" spans="1:12" ht="78" customHeight="1">
      <c r="A197" s="95"/>
      <c r="B197" s="74" t="s">
        <v>413</v>
      </c>
      <c r="C197" s="62" t="s">
        <v>102</v>
      </c>
      <c r="D197" s="113">
        <v>148.6</v>
      </c>
      <c r="E197" s="113"/>
      <c r="F197" s="113">
        <v>0</v>
      </c>
      <c r="G197" s="115"/>
      <c r="H197" s="115">
        <f t="shared" si="18"/>
        <v>-148.6</v>
      </c>
      <c r="I197" s="114">
        <f t="shared" si="19"/>
        <v>0</v>
      </c>
      <c r="J197" s="101"/>
      <c r="L197" s="102"/>
    </row>
    <row r="198" spans="1:12" ht="0.75" customHeight="1" hidden="1">
      <c r="A198" s="95"/>
      <c r="B198" s="74" t="s">
        <v>413</v>
      </c>
      <c r="C198" s="62" t="s">
        <v>512</v>
      </c>
      <c r="D198" s="113"/>
      <c r="E198" s="113"/>
      <c r="F198" s="113"/>
      <c r="G198" s="115"/>
      <c r="H198" s="115">
        <f t="shared" si="18"/>
        <v>0</v>
      </c>
      <c r="I198" s="114" t="e">
        <f t="shared" si="19"/>
        <v>#DIV/0!</v>
      </c>
      <c r="J198" s="101"/>
      <c r="L198" s="102"/>
    </row>
    <row r="199" spans="1:12" ht="15.75" hidden="1">
      <c r="A199" s="95"/>
      <c r="B199" s="74" t="s">
        <v>430</v>
      </c>
      <c r="C199" s="62" t="s">
        <v>66</v>
      </c>
      <c r="D199" s="113"/>
      <c r="E199" s="113"/>
      <c r="F199" s="113"/>
      <c r="G199" s="115"/>
      <c r="H199" s="115">
        <f t="shared" si="18"/>
        <v>0</v>
      </c>
      <c r="I199" s="114" t="e">
        <f t="shared" si="19"/>
        <v>#DIV/0!</v>
      </c>
      <c r="J199" s="101"/>
      <c r="L199" s="102"/>
    </row>
    <row r="200" spans="1:12" ht="31.5" hidden="1">
      <c r="A200" s="95"/>
      <c r="B200" s="74" t="s">
        <v>431</v>
      </c>
      <c r="C200" s="62" t="s">
        <v>111</v>
      </c>
      <c r="D200" s="113"/>
      <c r="E200" s="113"/>
      <c r="F200" s="113"/>
      <c r="G200" s="115"/>
      <c r="H200" s="115">
        <f t="shared" si="18"/>
        <v>0</v>
      </c>
      <c r="I200" s="114" t="e">
        <f t="shared" si="19"/>
        <v>#DIV/0!</v>
      </c>
      <c r="J200" s="101"/>
      <c r="L200" s="102"/>
    </row>
    <row r="201" spans="1:12" ht="47.25" hidden="1">
      <c r="A201" s="95"/>
      <c r="B201" s="74" t="s">
        <v>432</v>
      </c>
      <c r="C201" s="73" t="s">
        <v>336</v>
      </c>
      <c r="D201" s="113"/>
      <c r="E201" s="113"/>
      <c r="F201" s="113"/>
      <c r="G201" s="115"/>
      <c r="H201" s="115">
        <f t="shared" si="18"/>
        <v>0</v>
      </c>
      <c r="I201" s="114" t="e">
        <f t="shared" si="19"/>
        <v>#DIV/0!</v>
      </c>
      <c r="J201" s="101"/>
      <c r="L201" s="102"/>
    </row>
    <row r="202" spans="1:12" ht="47.25" hidden="1">
      <c r="A202" s="95"/>
      <c r="B202" s="74" t="s">
        <v>493</v>
      </c>
      <c r="C202" s="73" t="s">
        <v>286</v>
      </c>
      <c r="D202" s="113"/>
      <c r="E202" s="113"/>
      <c r="F202" s="113"/>
      <c r="G202" s="115"/>
      <c r="H202" s="115">
        <f t="shared" si="18"/>
        <v>0</v>
      </c>
      <c r="I202" s="114" t="e">
        <f t="shared" si="19"/>
        <v>#DIV/0!</v>
      </c>
      <c r="J202" s="101"/>
      <c r="L202" s="102"/>
    </row>
    <row r="203" spans="1:12" ht="31.5" hidden="1">
      <c r="A203" s="95"/>
      <c r="B203" s="74" t="s">
        <v>493</v>
      </c>
      <c r="C203" s="73" t="s">
        <v>126</v>
      </c>
      <c r="D203" s="113"/>
      <c r="E203" s="113"/>
      <c r="F203" s="113"/>
      <c r="G203" s="115"/>
      <c r="H203" s="115">
        <f t="shared" si="18"/>
        <v>0</v>
      </c>
      <c r="I203" s="114" t="e">
        <f t="shared" si="19"/>
        <v>#DIV/0!</v>
      </c>
      <c r="J203" s="101"/>
      <c r="L203" s="102"/>
    </row>
    <row r="204" spans="1:12" ht="15" customHeight="1">
      <c r="A204" s="95"/>
      <c r="B204" s="74" t="s">
        <v>103</v>
      </c>
      <c r="C204" s="73" t="s">
        <v>333</v>
      </c>
      <c r="D204" s="113">
        <f>D208+D210+D209+D205+D206+D207</f>
        <v>227.6</v>
      </c>
      <c r="E204" s="113">
        <f>E208+E210+E209</f>
        <v>0</v>
      </c>
      <c r="F204" s="113">
        <f>F208+F210+F209</f>
        <v>0</v>
      </c>
      <c r="G204" s="115"/>
      <c r="H204" s="115">
        <f t="shared" si="18"/>
        <v>-227.6</v>
      </c>
      <c r="I204" s="114">
        <f t="shared" si="19"/>
        <v>0</v>
      </c>
      <c r="J204" s="101"/>
      <c r="L204" s="102"/>
    </row>
    <row r="205" spans="1:12" ht="0.75" customHeight="1" hidden="1">
      <c r="A205" s="95"/>
      <c r="B205" s="74" t="s">
        <v>364</v>
      </c>
      <c r="C205" s="73" t="s">
        <v>271</v>
      </c>
      <c r="D205" s="113"/>
      <c r="E205" s="113"/>
      <c r="F205" s="113"/>
      <c r="G205" s="115"/>
      <c r="H205" s="115">
        <f t="shared" si="18"/>
        <v>0</v>
      </c>
      <c r="I205" s="114" t="e">
        <f t="shared" si="19"/>
        <v>#DIV/0!</v>
      </c>
      <c r="J205" s="101"/>
      <c r="L205" s="102"/>
    </row>
    <row r="206" spans="1:12" ht="47.25" hidden="1">
      <c r="A206" s="95"/>
      <c r="B206" s="74" t="s">
        <v>364</v>
      </c>
      <c r="C206" s="73" t="s">
        <v>272</v>
      </c>
      <c r="D206" s="113"/>
      <c r="E206" s="113"/>
      <c r="F206" s="113"/>
      <c r="G206" s="115"/>
      <c r="H206" s="115">
        <f t="shared" si="18"/>
        <v>0</v>
      </c>
      <c r="I206" s="114" t="e">
        <f t="shared" si="19"/>
        <v>#DIV/0!</v>
      </c>
      <c r="J206" s="101"/>
      <c r="L206" s="102"/>
    </row>
    <row r="207" spans="1:12" ht="47.25" hidden="1">
      <c r="A207" s="95"/>
      <c r="B207" s="74" t="s">
        <v>364</v>
      </c>
      <c r="C207" s="73" t="s">
        <v>273</v>
      </c>
      <c r="D207" s="113"/>
      <c r="E207" s="113"/>
      <c r="F207" s="113"/>
      <c r="G207" s="115"/>
      <c r="H207" s="115">
        <f t="shared" si="18"/>
        <v>0</v>
      </c>
      <c r="I207" s="114" t="e">
        <f t="shared" si="19"/>
        <v>#DIV/0!</v>
      </c>
      <c r="J207" s="101"/>
      <c r="L207" s="102"/>
    </row>
    <row r="208" spans="1:12" ht="15.75">
      <c r="A208" s="95"/>
      <c r="B208" s="74" t="s">
        <v>420</v>
      </c>
      <c r="C208" s="73" t="s">
        <v>186</v>
      </c>
      <c r="D208" s="113">
        <v>223.5</v>
      </c>
      <c r="E208" s="113"/>
      <c r="F208" s="113">
        <v>0</v>
      </c>
      <c r="G208" s="115"/>
      <c r="H208" s="115">
        <f t="shared" si="18"/>
        <v>-223.5</v>
      </c>
      <c r="I208" s="114">
        <f t="shared" si="19"/>
        <v>0</v>
      </c>
      <c r="J208" s="101"/>
      <c r="L208" s="102"/>
    </row>
    <row r="209" spans="1:12" ht="60.75" customHeight="1">
      <c r="A209" s="95"/>
      <c r="B209" s="74" t="s">
        <v>367</v>
      </c>
      <c r="C209" s="73" t="s">
        <v>86</v>
      </c>
      <c r="D209" s="113">
        <v>4.1</v>
      </c>
      <c r="E209" s="113"/>
      <c r="F209" s="113">
        <v>0</v>
      </c>
      <c r="G209" s="115"/>
      <c r="H209" s="115">
        <f t="shared" si="18"/>
        <v>-4.1</v>
      </c>
      <c r="I209" s="114">
        <f t="shared" si="19"/>
        <v>0</v>
      </c>
      <c r="J209" s="101"/>
      <c r="L209" s="102"/>
    </row>
    <row r="210" spans="1:12" ht="0.75" customHeight="1" hidden="1">
      <c r="A210" s="95"/>
      <c r="B210" s="74" t="s">
        <v>367</v>
      </c>
      <c r="C210" s="62" t="s">
        <v>102</v>
      </c>
      <c r="D210" s="113"/>
      <c r="E210" s="113"/>
      <c r="F210" s="113"/>
      <c r="G210" s="115"/>
      <c r="H210" s="115">
        <f t="shared" si="18"/>
        <v>0</v>
      </c>
      <c r="I210" s="114" t="e">
        <f t="shared" si="19"/>
        <v>#DIV/0!</v>
      </c>
      <c r="J210" s="101"/>
      <c r="L210" s="102"/>
    </row>
    <row r="211" spans="1:12" ht="15.75">
      <c r="A211" s="95"/>
      <c r="B211" s="63" t="s">
        <v>372</v>
      </c>
      <c r="C211" s="73" t="s">
        <v>337</v>
      </c>
      <c r="D211" s="112">
        <f>D212+D213+D214+D216+D217+D218+D219+D220+D221+D222+D225+D226+D215+D223+D224</f>
        <v>19284.9</v>
      </c>
      <c r="E211" s="112">
        <f>E212+E213+E214+E216+E217+E218+E219+E220+E221+E222+E225+E226+E215+E223+E224</f>
        <v>0</v>
      </c>
      <c r="F211" s="112">
        <f>F212+F213+F214+F216+F217+F218+F219+F220+F221+F222+F225+F226+F215+F223+F224</f>
        <v>0</v>
      </c>
      <c r="G211" s="112">
        <f>G212+G213+G214+G216+G217+G218+G219+G220+G221+G222+G225+G226+G215</f>
        <v>0</v>
      </c>
      <c r="H211" s="115">
        <f t="shared" si="18"/>
        <v>-19284.9</v>
      </c>
      <c r="I211" s="114">
        <f t="shared" si="19"/>
        <v>0</v>
      </c>
      <c r="J211" s="101"/>
      <c r="L211" s="102"/>
    </row>
    <row r="212" spans="1:12" ht="63">
      <c r="A212" s="95"/>
      <c r="B212" s="63" t="s">
        <v>374</v>
      </c>
      <c r="C212" s="54" t="s">
        <v>73</v>
      </c>
      <c r="D212" s="112">
        <v>1627.8</v>
      </c>
      <c r="E212" s="112"/>
      <c r="F212" s="107">
        <v>0</v>
      </c>
      <c r="G212" s="107"/>
      <c r="H212" s="115">
        <f t="shared" si="18"/>
        <v>-1627.8</v>
      </c>
      <c r="I212" s="114">
        <f t="shared" si="19"/>
        <v>0</v>
      </c>
      <c r="J212" s="101"/>
      <c r="L212" s="102"/>
    </row>
    <row r="213" spans="1:12" ht="69" customHeight="1">
      <c r="A213" s="95"/>
      <c r="B213" s="63" t="s">
        <v>374</v>
      </c>
      <c r="C213" s="54" t="s">
        <v>72</v>
      </c>
      <c r="D213" s="112">
        <v>30</v>
      </c>
      <c r="E213" s="112"/>
      <c r="F213" s="107">
        <v>0</v>
      </c>
      <c r="G213" s="107"/>
      <c r="H213" s="115">
        <f t="shared" si="18"/>
        <v>-30</v>
      </c>
      <c r="I213" s="114">
        <f t="shared" si="19"/>
        <v>0</v>
      </c>
      <c r="J213" s="101"/>
      <c r="L213" s="102"/>
    </row>
    <row r="214" spans="1:12" ht="78.75" hidden="1">
      <c r="A214" s="95"/>
      <c r="B214" s="63" t="s">
        <v>374</v>
      </c>
      <c r="C214" s="62" t="s">
        <v>102</v>
      </c>
      <c r="D214" s="112"/>
      <c r="E214" s="112"/>
      <c r="F214" s="107"/>
      <c r="G214" s="107"/>
      <c r="H214" s="115">
        <f t="shared" si="18"/>
        <v>0</v>
      </c>
      <c r="I214" s="114" t="e">
        <f t="shared" si="19"/>
        <v>#DIV/0!</v>
      </c>
      <c r="J214" s="101"/>
      <c r="L214" s="102"/>
    </row>
    <row r="215" spans="1:12" ht="47.25" hidden="1">
      <c r="A215" s="95"/>
      <c r="B215" s="63" t="s">
        <v>374</v>
      </c>
      <c r="C215" s="62" t="s">
        <v>287</v>
      </c>
      <c r="D215" s="112"/>
      <c r="E215" s="112"/>
      <c r="F215" s="107"/>
      <c r="G215" s="107"/>
      <c r="H215" s="115">
        <f t="shared" si="18"/>
        <v>0</v>
      </c>
      <c r="I215" s="114" t="e">
        <f t="shared" si="19"/>
        <v>#DIV/0!</v>
      </c>
      <c r="J215" s="101"/>
      <c r="L215" s="102"/>
    </row>
    <row r="216" spans="1:12" ht="47.25">
      <c r="A216" s="95"/>
      <c r="B216" s="63" t="s">
        <v>59</v>
      </c>
      <c r="C216" s="54" t="s">
        <v>281</v>
      </c>
      <c r="D216" s="112">
        <v>135.6</v>
      </c>
      <c r="E216" s="112"/>
      <c r="F216" s="107">
        <v>0</v>
      </c>
      <c r="G216" s="107"/>
      <c r="H216" s="115">
        <f t="shared" si="18"/>
        <v>-135.6</v>
      </c>
      <c r="I216" s="114">
        <f t="shared" si="19"/>
        <v>0</v>
      </c>
      <c r="J216" s="101"/>
      <c r="L216" s="102"/>
    </row>
    <row r="217" spans="1:12" ht="47.25">
      <c r="A217" s="95"/>
      <c r="B217" s="63" t="s">
        <v>59</v>
      </c>
      <c r="C217" s="54" t="s">
        <v>282</v>
      </c>
      <c r="D217" s="112">
        <v>185.9</v>
      </c>
      <c r="E217" s="112"/>
      <c r="F217" s="107">
        <v>0</v>
      </c>
      <c r="G217" s="107"/>
      <c r="H217" s="115">
        <f t="shared" si="18"/>
        <v>-185.9</v>
      </c>
      <c r="I217" s="114">
        <f t="shared" si="19"/>
        <v>0</v>
      </c>
      <c r="J217" s="101"/>
      <c r="L217" s="102"/>
    </row>
    <row r="218" spans="1:12" ht="24.75" customHeight="1" hidden="1">
      <c r="A218" s="95"/>
      <c r="B218" s="63" t="s">
        <v>59</v>
      </c>
      <c r="C218" s="62" t="s">
        <v>102</v>
      </c>
      <c r="D218" s="112"/>
      <c r="E218" s="112"/>
      <c r="F218" s="107"/>
      <c r="G218" s="107"/>
      <c r="H218" s="115">
        <f t="shared" si="18"/>
        <v>0</v>
      </c>
      <c r="I218" s="114" t="e">
        <f t="shared" si="19"/>
        <v>#DIV/0!</v>
      </c>
      <c r="J218" s="101"/>
      <c r="L218" s="102"/>
    </row>
    <row r="219" spans="1:12" ht="55.5" customHeight="1">
      <c r="A219" s="95"/>
      <c r="B219" s="63" t="s">
        <v>35</v>
      </c>
      <c r="C219" s="54" t="s">
        <v>274</v>
      </c>
      <c r="D219" s="112">
        <v>896.7</v>
      </c>
      <c r="E219" s="112"/>
      <c r="F219" s="107">
        <v>0</v>
      </c>
      <c r="G219" s="107"/>
      <c r="H219" s="115">
        <f t="shared" si="18"/>
        <v>-896.7</v>
      </c>
      <c r="I219" s="114">
        <f t="shared" si="19"/>
        <v>0</v>
      </c>
      <c r="J219" s="101"/>
      <c r="L219" s="102"/>
    </row>
    <row r="220" spans="1:12" ht="63">
      <c r="A220" s="95"/>
      <c r="B220" s="63" t="s">
        <v>35</v>
      </c>
      <c r="C220" s="54" t="s">
        <v>275</v>
      </c>
      <c r="D220" s="112">
        <v>200</v>
      </c>
      <c r="E220" s="112"/>
      <c r="F220" s="107">
        <v>0</v>
      </c>
      <c r="G220" s="107"/>
      <c r="H220" s="115">
        <f t="shared" si="18"/>
        <v>-200</v>
      </c>
      <c r="I220" s="114">
        <f t="shared" si="19"/>
        <v>0</v>
      </c>
      <c r="J220" s="101"/>
      <c r="L220" s="102"/>
    </row>
    <row r="221" spans="1:12" ht="47.25">
      <c r="A221" s="95"/>
      <c r="B221" s="63" t="s">
        <v>376</v>
      </c>
      <c r="C221" s="54" t="s">
        <v>276</v>
      </c>
      <c r="D221" s="112">
        <v>192.9</v>
      </c>
      <c r="E221" s="112"/>
      <c r="F221" s="107">
        <v>0</v>
      </c>
      <c r="G221" s="107"/>
      <c r="H221" s="115">
        <f aca="true" t="shared" si="20" ref="H221:H252">F221-D221</f>
        <v>-192.9</v>
      </c>
      <c r="I221" s="114">
        <f aca="true" t="shared" si="21" ref="I221:I252">F221/D221*100</f>
        <v>0</v>
      </c>
      <c r="J221" s="101"/>
      <c r="L221" s="102"/>
    </row>
    <row r="222" spans="1:12" ht="78.75" hidden="1">
      <c r="A222" s="95"/>
      <c r="B222" s="63" t="s">
        <v>376</v>
      </c>
      <c r="C222" s="62" t="s">
        <v>102</v>
      </c>
      <c r="D222" s="112"/>
      <c r="E222" s="112"/>
      <c r="F222" s="107"/>
      <c r="G222" s="107"/>
      <c r="H222" s="115">
        <f t="shared" si="20"/>
        <v>0</v>
      </c>
      <c r="I222" s="114" t="e">
        <f t="shared" si="21"/>
        <v>#DIV/0!</v>
      </c>
      <c r="J222" s="101"/>
      <c r="L222" s="102"/>
    </row>
    <row r="223" spans="1:12" ht="47.25" hidden="1">
      <c r="A223" s="95"/>
      <c r="B223" s="63" t="s">
        <v>376</v>
      </c>
      <c r="C223" s="62" t="s">
        <v>172</v>
      </c>
      <c r="D223" s="112"/>
      <c r="E223" s="112"/>
      <c r="F223" s="107"/>
      <c r="G223" s="107"/>
      <c r="H223" s="115">
        <f t="shared" si="20"/>
        <v>0</v>
      </c>
      <c r="I223" s="114" t="e">
        <f t="shared" si="21"/>
        <v>#DIV/0!</v>
      </c>
      <c r="J223" s="101"/>
      <c r="L223" s="102"/>
    </row>
    <row r="224" spans="1:12" ht="63.75" customHeight="1">
      <c r="A224" s="95"/>
      <c r="B224" s="63" t="s">
        <v>376</v>
      </c>
      <c r="C224" s="54" t="s">
        <v>277</v>
      </c>
      <c r="D224" s="112">
        <v>16</v>
      </c>
      <c r="E224" s="112"/>
      <c r="F224" s="107">
        <v>0</v>
      </c>
      <c r="G224" s="107"/>
      <c r="H224" s="115">
        <f t="shared" si="20"/>
        <v>-16</v>
      </c>
      <c r="I224" s="114">
        <f t="shared" si="21"/>
        <v>0</v>
      </c>
      <c r="J224" s="101"/>
      <c r="L224" s="102"/>
    </row>
    <row r="225" spans="1:12" ht="0.75" customHeight="1" hidden="1">
      <c r="A225" s="95"/>
      <c r="B225" s="63" t="s">
        <v>43</v>
      </c>
      <c r="C225" s="54" t="s">
        <v>104</v>
      </c>
      <c r="D225" s="112"/>
      <c r="E225" s="112"/>
      <c r="F225" s="107"/>
      <c r="G225" s="107"/>
      <c r="H225" s="115">
        <f t="shared" si="20"/>
        <v>0</v>
      </c>
      <c r="I225" s="114" t="e">
        <f t="shared" si="21"/>
        <v>#DIV/0!</v>
      </c>
      <c r="J225" s="101"/>
      <c r="L225" s="102"/>
    </row>
    <row r="226" spans="1:12" ht="63">
      <c r="A226" s="95"/>
      <c r="B226" s="63" t="s">
        <v>112</v>
      </c>
      <c r="C226" s="54" t="s">
        <v>113</v>
      </c>
      <c r="D226" s="112">
        <v>16000</v>
      </c>
      <c r="E226" s="112"/>
      <c r="F226" s="107">
        <v>0</v>
      </c>
      <c r="G226" s="107"/>
      <c r="H226" s="115">
        <f t="shared" si="20"/>
        <v>-16000</v>
      </c>
      <c r="I226" s="114">
        <f t="shared" si="21"/>
        <v>0</v>
      </c>
      <c r="J226" s="101"/>
      <c r="L226" s="102"/>
    </row>
    <row r="227" spans="1:12" ht="15.75">
      <c r="A227" s="126" t="s">
        <v>383</v>
      </c>
      <c r="B227" s="71" t="s">
        <v>390</v>
      </c>
      <c r="C227" s="62" t="s">
        <v>294</v>
      </c>
      <c r="D227" s="112">
        <f>D228+D229+D232+D231+D230</f>
        <v>207</v>
      </c>
      <c r="E227" s="112">
        <f>E228+E229+E232+E231+E230</f>
        <v>0</v>
      </c>
      <c r="F227" s="112">
        <f>F228+F229+F232+F231+F230</f>
        <v>0</v>
      </c>
      <c r="G227" s="107" t="e">
        <f>F227-#REF!</f>
        <v>#REF!</v>
      </c>
      <c r="H227" s="115">
        <f t="shared" si="20"/>
        <v>-207</v>
      </c>
      <c r="I227" s="114">
        <f t="shared" si="21"/>
        <v>0</v>
      </c>
      <c r="J227" s="101"/>
      <c r="L227" s="102"/>
    </row>
    <row r="228" spans="1:12" ht="15.75">
      <c r="A228" s="88" t="s">
        <v>398</v>
      </c>
      <c r="B228" s="63" t="s">
        <v>503</v>
      </c>
      <c r="C228" s="85" t="s">
        <v>295</v>
      </c>
      <c r="D228" s="112">
        <v>30</v>
      </c>
      <c r="E228" s="112"/>
      <c r="F228" s="107">
        <v>0</v>
      </c>
      <c r="G228" s="107"/>
      <c r="H228" s="115">
        <f t="shared" si="20"/>
        <v>-30</v>
      </c>
      <c r="I228" s="114">
        <f t="shared" si="21"/>
        <v>0</v>
      </c>
      <c r="J228" s="101"/>
      <c r="L228" s="102"/>
    </row>
    <row r="229" spans="1:12" ht="15.75">
      <c r="A229" s="88" t="s">
        <v>414</v>
      </c>
      <c r="B229" s="63" t="s">
        <v>504</v>
      </c>
      <c r="C229" s="85" t="s">
        <v>296</v>
      </c>
      <c r="D229" s="112">
        <v>5</v>
      </c>
      <c r="E229" s="112"/>
      <c r="F229" s="107">
        <v>0</v>
      </c>
      <c r="G229" s="107"/>
      <c r="H229" s="115">
        <f t="shared" si="20"/>
        <v>-5</v>
      </c>
      <c r="I229" s="114">
        <f t="shared" si="21"/>
        <v>0</v>
      </c>
      <c r="J229" s="101"/>
      <c r="L229" s="102"/>
    </row>
    <row r="230" spans="1:12" ht="31.5">
      <c r="A230" s="88"/>
      <c r="B230" s="63" t="s">
        <v>505</v>
      </c>
      <c r="C230" s="85" t="s">
        <v>244</v>
      </c>
      <c r="D230" s="112">
        <v>129</v>
      </c>
      <c r="E230" s="112"/>
      <c r="F230" s="107">
        <v>0</v>
      </c>
      <c r="G230" s="107"/>
      <c r="H230" s="115">
        <f t="shared" si="20"/>
        <v>-129</v>
      </c>
      <c r="I230" s="114">
        <f t="shared" si="21"/>
        <v>0</v>
      </c>
      <c r="J230" s="101"/>
      <c r="L230" s="102"/>
    </row>
    <row r="231" spans="1:12" ht="46.5" customHeight="1">
      <c r="A231" s="88"/>
      <c r="B231" s="63" t="s">
        <v>483</v>
      </c>
      <c r="C231" s="85" t="s">
        <v>297</v>
      </c>
      <c r="D231" s="112">
        <v>43</v>
      </c>
      <c r="E231" s="112"/>
      <c r="F231" s="107">
        <v>0</v>
      </c>
      <c r="G231" s="107"/>
      <c r="H231" s="115">
        <f t="shared" si="20"/>
        <v>-43</v>
      </c>
      <c r="I231" s="114">
        <f t="shared" si="21"/>
        <v>0</v>
      </c>
      <c r="J231" s="101"/>
      <c r="L231" s="102"/>
    </row>
    <row r="232" spans="1:12" ht="0.75" customHeight="1" hidden="1">
      <c r="A232" s="88" t="s">
        <v>414</v>
      </c>
      <c r="B232" s="63" t="s">
        <v>483</v>
      </c>
      <c r="C232" s="85" t="s">
        <v>298</v>
      </c>
      <c r="D232" s="112"/>
      <c r="E232" s="112"/>
      <c r="F232" s="107"/>
      <c r="G232" s="107"/>
      <c r="H232" s="115">
        <f t="shared" si="20"/>
        <v>0</v>
      </c>
      <c r="I232" s="114" t="e">
        <f t="shared" si="21"/>
        <v>#DIV/0!</v>
      </c>
      <c r="J232" s="101"/>
      <c r="L232" s="102"/>
    </row>
    <row r="233" spans="1:12" ht="15.75">
      <c r="A233" s="88"/>
      <c r="B233" s="63" t="s">
        <v>379</v>
      </c>
      <c r="C233" s="54" t="s">
        <v>299</v>
      </c>
      <c r="D233" s="112">
        <f>D234+D235</f>
        <v>9.1</v>
      </c>
      <c r="E233" s="112">
        <f>E234+E235</f>
        <v>0</v>
      </c>
      <c r="F233" s="112">
        <f>F234+F235</f>
        <v>0</v>
      </c>
      <c r="G233" s="112">
        <f>G234+G235</f>
        <v>0</v>
      </c>
      <c r="H233" s="115">
        <f t="shared" si="20"/>
        <v>-9.1</v>
      </c>
      <c r="I233" s="114">
        <f t="shared" si="21"/>
        <v>0</v>
      </c>
      <c r="J233" s="101"/>
      <c r="L233" s="102"/>
    </row>
    <row r="234" spans="1:12" ht="31.5">
      <c r="A234" s="88"/>
      <c r="B234" s="63" t="s">
        <v>380</v>
      </c>
      <c r="C234" s="85" t="s">
        <v>181</v>
      </c>
      <c r="D234" s="112">
        <v>5.2</v>
      </c>
      <c r="E234" s="112"/>
      <c r="F234" s="107">
        <v>0</v>
      </c>
      <c r="G234" s="107"/>
      <c r="H234" s="115">
        <f t="shared" si="20"/>
        <v>-5.2</v>
      </c>
      <c r="I234" s="114">
        <f t="shared" si="21"/>
        <v>0</v>
      </c>
      <c r="J234" s="101"/>
      <c r="L234" s="102"/>
    </row>
    <row r="235" spans="1:12" ht="78.75">
      <c r="A235" s="88"/>
      <c r="B235" s="63" t="s">
        <v>380</v>
      </c>
      <c r="C235" s="62" t="s">
        <v>102</v>
      </c>
      <c r="D235" s="112">
        <v>3.9</v>
      </c>
      <c r="E235" s="112"/>
      <c r="F235" s="107">
        <v>0</v>
      </c>
      <c r="G235" s="107"/>
      <c r="H235" s="115">
        <f t="shared" si="20"/>
        <v>-3.9</v>
      </c>
      <c r="I235" s="114">
        <f t="shared" si="21"/>
        <v>0</v>
      </c>
      <c r="J235" s="101"/>
      <c r="L235" s="102"/>
    </row>
    <row r="236" spans="1:12" ht="15.75">
      <c r="A236" s="88"/>
      <c r="B236" s="63" t="s">
        <v>220</v>
      </c>
      <c r="C236" s="54" t="s">
        <v>301</v>
      </c>
      <c r="D236" s="108">
        <f>D237+D238+D241+D239+D240</f>
        <v>2912.2</v>
      </c>
      <c r="E236" s="108">
        <f>E237+E238+E241+E239+E240</f>
        <v>0</v>
      </c>
      <c r="F236" s="108">
        <f>F237+F238+F241+F239+F240</f>
        <v>0</v>
      </c>
      <c r="G236" s="107">
        <f>F236-L228</f>
        <v>0</v>
      </c>
      <c r="H236" s="115">
        <f t="shared" si="20"/>
        <v>-2912.2</v>
      </c>
      <c r="I236" s="114">
        <f t="shared" si="21"/>
        <v>0</v>
      </c>
      <c r="J236" s="101"/>
      <c r="L236" s="102"/>
    </row>
    <row r="237" spans="1:12" ht="57.75" customHeight="1">
      <c r="A237" s="88"/>
      <c r="B237" s="63" t="s">
        <v>480</v>
      </c>
      <c r="C237" s="54" t="s">
        <v>78</v>
      </c>
      <c r="D237" s="108">
        <v>325.2</v>
      </c>
      <c r="E237" s="108"/>
      <c r="F237" s="107">
        <v>0</v>
      </c>
      <c r="G237" s="107"/>
      <c r="H237" s="115">
        <f t="shared" si="20"/>
        <v>-325.2</v>
      </c>
      <c r="I237" s="114">
        <f t="shared" si="21"/>
        <v>0</v>
      </c>
      <c r="J237" s="101"/>
      <c r="L237" s="102"/>
    </row>
    <row r="238" spans="1:12" ht="47.25" hidden="1">
      <c r="A238" s="88"/>
      <c r="B238" s="63" t="s">
        <v>480</v>
      </c>
      <c r="C238" s="54" t="s">
        <v>79</v>
      </c>
      <c r="D238" s="108"/>
      <c r="E238" s="108"/>
      <c r="F238" s="107"/>
      <c r="G238" s="107"/>
      <c r="H238" s="115">
        <f t="shared" si="20"/>
        <v>0</v>
      </c>
      <c r="I238" s="114" t="e">
        <f t="shared" si="21"/>
        <v>#DIV/0!</v>
      </c>
      <c r="J238" s="101"/>
      <c r="L238" s="102"/>
    </row>
    <row r="239" spans="1:12" ht="76.5" customHeight="1">
      <c r="A239" s="88"/>
      <c r="B239" s="63" t="s">
        <v>480</v>
      </c>
      <c r="C239" s="62" t="s">
        <v>102</v>
      </c>
      <c r="D239" s="108">
        <v>1080.3</v>
      </c>
      <c r="E239" s="108"/>
      <c r="F239" s="107">
        <v>0</v>
      </c>
      <c r="G239" s="107"/>
      <c r="H239" s="115">
        <f t="shared" si="20"/>
        <v>-1080.3</v>
      </c>
      <c r="I239" s="114">
        <f t="shared" si="21"/>
        <v>0</v>
      </c>
      <c r="J239" s="101"/>
      <c r="L239" s="102"/>
    </row>
    <row r="240" spans="1:12" ht="47.25" hidden="1">
      <c r="A240" s="88"/>
      <c r="B240" s="63" t="s">
        <v>480</v>
      </c>
      <c r="C240" s="62" t="s">
        <v>172</v>
      </c>
      <c r="D240" s="108"/>
      <c r="E240" s="108"/>
      <c r="F240" s="107"/>
      <c r="G240" s="107"/>
      <c r="H240" s="115">
        <f t="shared" si="20"/>
        <v>0</v>
      </c>
      <c r="I240" s="114" t="e">
        <f t="shared" si="21"/>
        <v>#DIV/0!</v>
      </c>
      <c r="J240" s="101"/>
      <c r="L240" s="102"/>
    </row>
    <row r="241" spans="1:12" ht="63">
      <c r="A241" s="88"/>
      <c r="B241" s="63" t="s">
        <v>480</v>
      </c>
      <c r="C241" s="54" t="s">
        <v>78</v>
      </c>
      <c r="D241" s="108">
        <v>1506.7</v>
      </c>
      <c r="E241" s="108"/>
      <c r="F241" s="107">
        <v>0</v>
      </c>
      <c r="G241" s="107"/>
      <c r="H241" s="115">
        <f t="shared" si="20"/>
        <v>-1506.7</v>
      </c>
      <c r="I241" s="114">
        <f t="shared" si="21"/>
        <v>0</v>
      </c>
      <c r="J241" s="101"/>
      <c r="L241" s="102"/>
    </row>
    <row r="242" spans="1:12" ht="47.25">
      <c r="A242" s="88"/>
      <c r="B242" s="63" t="s">
        <v>389</v>
      </c>
      <c r="C242" s="54" t="s">
        <v>80</v>
      </c>
      <c r="D242" s="108">
        <f>D243+D244+D245</f>
        <v>2130.5</v>
      </c>
      <c r="E242" s="108">
        <f>E243+E244+E245</f>
        <v>0</v>
      </c>
      <c r="F242" s="108">
        <f>F243+F244+F245</f>
        <v>0</v>
      </c>
      <c r="G242" s="107"/>
      <c r="H242" s="115">
        <f t="shared" si="20"/>
        <v>-2130.5</v>
      </c>
      <c r="I242" s="114">
        <f t="shared" si="21"/>
        <v>0</v>
      </c>
      <c r="J242" s="101"/>
      <c r="L242" s="102"/>
    </row>
    <row r="243" spans="1:12" ht="54.75" customHeight="1">
      <c r="A243" s="88"/>
      <c r="B243" s="63" t="s">
        <v>389</v>
      </c>
      <c r="C243" s="54" t="s">
        <v>464</v>
      </c>
      <c r="D243" s="108">
        <v>1499.2</v>
      </c>
      <c r="E243" s="108"/>
      <c r="F243" s="107">
        <v>0</v>
      </c>
      <c r="G243" s="107"/>
      <c r="H243" s="115">
        <f t="shared" si="20"/>
        <v>-1499.2</v>
      </c>
      <c r="I243" s="114">
        <f t="shared" si="21"/>
        <v>0</v>
      </c>
      <c r="J243" s="101"/>
      <c r="L243" s="102"/>
    </row>
    <row r="244" spans="1:12" ht="47.25">
      <c r="A244" s="88"/>
      <c r="B244" s="63" t="s">
        <v>389</v>
      </c>
      <c r="C244" s="54" t="s">
        <v>465</v>
      </c>
      <c r="D244" s="108">
        <v>546.3</v>
      </c>
      <c r="E244" s="108"/>
      <c r="F244" s="107">
        <v>0</v>
      </c>
      <c r="G244" s="107"/>
      <c r="H244" s="115">
        <f t="shared" si="20"/>
        <v>-546.3</v>
      </c>
      <c r="I244" s="114">
        <f t="shared" si="21"/>
        <v>0</v>
      </c>
      <c r="J244" s="101"/>
      <c r="L244" s="102"/>
    </row>
    <row r="245" spans="1:12" ht="71.25" customHeight="1">
      <c r="A245" s="88"/>
      <c r="B245" s="63" t="s">
        <v>389</v>
      </c>
      <c r="C245" s="54" t="s">
        <v>278</v>
      </c>
      <c r="D245" s="108">
        <v>85</v>
      </c>
      <c r="E245" s="108"/>
      <c r="F245" s="107">
        <v>0</v>
      </c>
      <c r="G245" s="107" t="e">
        <f>F245-#REF!</f>
        <v>#REF!</v>
      </c>
      <c r="H245" s="115">
        <f t="shared" si="20"/>
        <v>-85</v>
      </c>
      <c r="I245" s="114">
        <f t="shared" si="21"/>
        <v>0</v>
      </c>
      <c r="J245" s="101"/>
      <c r="L245" s="102"/>
    </row>
    <row r="246" spans="1:12" ht="31.5">
      <c r="A246" s="88"/>
      <c r="B246" s="63" t="s">
        <v>63</v>
      </c>
      <c r="C246" s="62" t="s">
        <v>237</v>
      </c>
      <c r="D246" s="108">
        <f>D247+D249+D250+D248</f>
        <v>136.4</v>
      </c>
      <c r="E246" s="108">
        <f>E247+E249+E250+E248</f>
        <v>0</v>
      </c>
      <c r="F246" s="108">
        <f>F247+F249+F250+F248</f>
        <v>0</v>
      </c>
      <c r="G246" s="107"/>
      <c r="H246" s="115">
        <f t="shared" si="20"/>
        <v>-136.4</v>
      </c>
      <c r="I246" s="114">
        <f t="shared" si="21"/>
        <v>0</v>
      </c>
      <c r="J246" s="101"/>
      <c r="L246" s="102"/>
    </row>
    <row r="247" spans="1:12" ht="63">
      <c r="A247" s="88"/>
      <c r="B247" s="63" t="s">
        <v>494</v>
      </c>
      <c r="C247" s="54" t="s">
        <v>279</v>
      </c>
      <c r="D247" s="108">
        <v>69.6</v>
      </c>
      <c r="E247" s="108"/>
      <c r="F247" s="107">
        <v>0</v>
      </c>
      <c r="G247" s="107"/>
      <c r="H247" s="115">
        <f t="shared" si="20"/>
        <v>-69.6</v>
      </c>
      <c r="I247" s="114">
        <f t="shared" si="21"/>
        <v>0</v>
      </c>
      <c r="J247" s="101"/>
      <c r="L247" s="102"/>
    </row>
    <row r="248" spans="1:12" ht="63">
      <c r="A248" s="88"/>
      <c r="B248" s="63" t="s">
        <v>494</v>
      </c>
      <c r="C248" s="54" t="s">
        <v>280</v>
      </c>
      <c r="D248" s="108">
        <v>65.4</v>
      </c>
      <c r="E248" s="108"/>
      <c r="F248" s="107">
        <v>0</v>
      </c>
      <c r="G248" s="107"/>
      <c r="H248" s="115">
        <f t="shared" si="20"/>
        <v>-65.4</v>
      </c>
      <c r="I248" s="114">
        <f t="shared" si="21"/>
        <v>0</v>
      </c>
      <c r="J248" s="101"/>
      <c r="L248" s="102"/>
    </row>
    <row r="249" spans="1:12" ht="47.25" hidden="1">
      <c r="A249" s="88"/>
      <c r="B249" s="63" t="s">
        <v>494</v>
      </c>
      <c r="C249" s="62" t="s">
        <v>88</v>
      </c>
      <c r="D249" s="108"/>
      <c r="E249" s="108"/>
      <c r="F249" s="107"/>
      <c r="G249" s="107"/>
      <c r="H249" s="115">
        <f t="shared" si="20"/>
        <v>0</v>
      </c>
      <c r="I249" s="114" t="e">
        <f t="shared" si="21"/>
        <v>#DIV/0!</v>
      </c>
      <c r="J249" s="101"/>
      <c r="L249" s="102"/>
    </row>
    <row r="250" spans="1:12" ht="47.25">
      <c r="A250" s="88"/>
      <c r="B250" s="63" t="s">
        <v>494</v>
      </c>
      <c r="C250" s="64" t="s">
        <v>92</v>
      </c>
      <c r="D250" s="108">
        <v>1.4</v>
      </c>
      <c r="E250" s="108"/>
      <c r="F250" s="107">
        <v>0</v>
      </c>
      <c r="G250" s="107"/>
      <c r="H250" s="115">
        <f t="shared" si="20"/>
        <v>-1.4</v>
      </c>
      <c r="I250" s="114">
        <f t="shared" si="21"/>
        <v>0</v>
      </c>
      <c r="J250" s="101"/>
      <c r="L250" s="102"/>
    </row>
    <row r="251" spans="1:12" ht="31.5">
      <c r="A251" s="88"/>
      <c r="B251" s="71" t="s">
        <v>522</v>
      </c>
      <c r="C251" s="54" t="s">
        <v>302</v>
      </c>
      <c r="D251" s="108">
        <f>D252+D253</f>
        <v>29.3</v>
      </c>
      <c r="E251" s="108">
        <f>E252+E253</f>
        <v>0</v>
      </c>
      <c r="F251" s="108">
        <f>F252+F253</f>
        <v>0</v>
      </c>
      <c r="G251" s="107"/>
      <c r="H251" s="115">
        <f t="shared" si="20"/>
        <v>-29.3</v>
      </c>
      <c r="I251" s="114">
        <f t="shared" si="21"/>
        <v>0</v>
      </c>
      <c r="J251" s="101"/>
      <c r="L251" s="102"/>
    </row>
    <row r="252" spans="1:12" ht="69" customHeight="1">
      <c r="A252" s="88"/>
      <c r="B252" s="71" t="s">
        <v>402</v>
      </c>
      <c r="C252" s="54" t="s">
        <v>23</v>
      </c>
      <c r="D252" s="108">
        <v>8</v>
      </c>
      <c r="E252" s="108"/>
      <c r="F252" s="108">
        <v>0</v>
      </c>
      <c r="G252" s="107"/>
      <c r="H252" s="115">
        <f t="shared" si="20"/>
        <v>-8</v>
      </c>
      <c r="I252" s="114">
        <f t="shared" si="21"/>
        <v>0</v>
      </c>
      <c r="J252" s="101"/>
      <c r="L252" s="102"/>
    </row>
    <row r="253" spans="1:12" ht="31.5">
      <c r="A253" s="88"/>
      <c r="B253" s="71" t="s">
        <v>394</v>
      </c>
      <c r="C253" s="54" t="s">
        <v>228</v>
      </c>
      <c r="D253" s="108">
        <v>21.3</v>
      </c>
      <c r="E253" s="108"/>
      <c r="F253" s="108">
        <v>0</v>
      </c>
      <c r="G253" s="107"/>
      <c r="H253" s="115">
        <f aca="true" t="shared" si="22" ref="H253:H284">F253-D253</f>
        <v>-21.3</v>
      </c>
      <c r="I253" s="114">
        <f aca="true" t="shared" si="23" ref="I253:I284">F253/D253*100</f>
        <v>0</v>
      </c>
      <c r="J253" s="101"/>
      <c r="L253" s="102"/>
    </row>
    <row r="254" spans="1:12" ht="31.5">
      <c r="A254" s="88"/>
      <c r="B254" s="71" t="s">
        <v>90</v>
      </c>
      <c r="C254" s="54" t="s">
        <v>305</v>
      </c>
      <c r="D254" s="108">
        <f>D255+D256</f>
        <v>124</v>
      </c>
      <c r="E254" s="108">
        <f>E255+E256</f>
        <v>0</v>
      </c>
      <c r="F254" s="108">
        <f>F255+F256</f>
        <v>30.9</v>
      </c>
      <c r="G254" s="107"/>
      <c r="H254" s="115">
        <f t="shared" si="22"/>
        <v>-93.1</v>
      </c>
      <c r="I254" s="114">
        <f t="shared" si="23"/>
        <v>24.919354838709676</v>
      </c>
      <c r="J254" s="101"/>
      <c r="L254" s="102"/>
    </row>
    <row r="255" spans="1:12" ht="69.75" customHeight="1">
      <c r="A255" s="88"/>
      <c r="B255" s="71" t="s">
        <v>497</v>
      </c>
      <c r="C255" s="54" t="s">
        <v>56</v>
      </c>
      <c r="D255" s="108">
        <v>124</v>
      </c>
      <c r="E255" s="108"/>
      <c r="F255" s="108">
        <v>30.9</v>
      </c>
      <c r="G255" s="107" t="e">
        <f>F255-#REF!</f>
        <v>#REF!</v>
      </c>
      <c r="H255" s="115">
        <f t="shared" si="22"/>
        <v>-93.1</v>
      </c>
      <c r="I255" s="114">
        <f t="shared" si="23"/>
        <v>24.919354838709676</v>
      </c>
      <c r="J255" s="101"/>
      <c r="L255" s="102"/>
    </row>
    <row r="256" spans="1:12" ht="63" hidden="1">
      <c r="A256" s="88"/>
      <c r="B256" s="71" t="s">
        <v>89</v>
      </c>
      <c r="C256" s="54" t="s">
        <v>56</v>
      </c>
      <c r="D256" s="108">
        <v>0</v>
      </c>
      <c r="E256" s="108"/>
      <c r="F256" s="108"/>
      <c r="G256" s="107"/>
      <c r="H256" s="115">
        <f t="shared" si="22"/>
        <v>0</v>
      </c>
      <c r="I256" s="114" t="e">
        <f t="shared" si="23"/>
        <v>#DIV/0!</v>
      </c>
      <c r="J256" s="101"/>
      <c r="L256" s="102"/>
    </row>
    <row r="257" spans="1:12" ht="15.75">
      <c r="A257" s="88"/>
      <c r="B257" s="71" t="s">
        <v>9</v>
      </c>
      <c r="C257" s="54" t="s">
        <v>306</v>
      </c>
      <c r="D257" s="108">
        <f>D258+D262+D259+D261+D260</f>
        <v>21.7</v>
      </c>
      <c r="E257" s="108">
        <f>E258+E262+E259+E261+E260</f>
        <v>0</v>
      </c>
      <c r="F257" s="108">
        <f>F258+F262+F259+F261+F260</f>
        <v>0</v>
      </c>
      <c r="G257" s="107"/>
      <c r="H257" s="115">
        <f t="shared" si="22"/>
        <v>-21.7</v>
      </c>
      <c r="I257" s="114">
        <f t="shared" si="23"/>
        <v>0</v>
      </c>
      <c r="J257" s="101"/>
      <c r="L257" s="102"/>
    </row>
    <row r="258" spans="1:12" ht="47.25" hidden="1">
      <c r="A258" s="88"/>
      <c r="B258" s="71" t="s">
        <v>9</v>
      </c>
      <c r="C258" s="54" t="s">
        <v>314</v>
      </c>
      <c r="D258" s="108"/>
      <c r="E258" s="108"/>
      <c r="F258" s="108"/>
      <c r="G258" s="107"/>
      <c r="H258" s="115">
        <f t="shared" si="22"/>
        <v>0</v>
      </c>
      <c r="I258" s="114" t="e">
        <f t="shared" si="23"/>
        <v>#DIV/0!</v>
      </c>
      <c r="J258" s="101"/>
      <c r="L258" s="102"/>
    </row>
    <row r="259" spans="1:12" ht="31.5" hidden="1">
      <c r="A259" s="88"/>
      <c r="B259" s="71" t="s">
        <v>9</v>
      </c>
      <c r="C259" s="54" t="s">
        <v>315</v>
      </c>
      <c r="D259" s="108"/>
      <c r="E259" s="108"/>
      <c r="F259" s="108"/>
      <c r="G259" s="107"/>
      <c r="H259" s="115">
        <f t="shared" si="22"/>
        <v>0</v>
      </c>
      <c r="I259" s="114" t="e">
        <f t="shared" si="23"/>
        <v>#DIV/0!</v>
      </c>
      <c r="J259" s="101"/>
      <c r="L259" s="102"/>
    </row>
    <row r="260" spans="1:12" ht="31.5" hidden="1">
      <c r="A260" s="88"/>
      <c r="B260" s="71" t="s">
        <v>9</v>
      </c>
      <c r="C260" s="54" t="s">
        <v>229</v>
      </c>
      <c r="D260" s="108"/>
      <c r="E260" s="108"/>
      <c r="F260" s="108"/>
      <c r="G260" s="107"/>
      <c r="H260" s="115">
        <f t="shared" si="22"/>
        <v>0</v>
      </c>
      <c r="I260" s="114" t="e">
        <f t="shared" si="23"/>
        <v>#DIV/0!</v>
      </c>
      <c r="J260" s="101"/>
      <c r="L260" s="102"/>
    </row>
    <row r="261" spans="1:12" ht="30.75" customHeight="1">
      <c r="A261" s="88"/>
      <c r="B261" s="71" t="s">
        <v>9</v>
      </c>
      <c r="C261" s="54" t="s">
        <v>182</v>
      </c>
      <c r="D261" s="108">
        <v>21.7</v>
      </c>
      <c r="E261" s="108"/>
      <c r="F261" s="108">
        <v>0</v>
      </c>
      <c r="G261" s="107"/>
      <c r="H261" s="115">
        <f t="shared" si="22"/>
        <v>-21.7</v>
      </c>
      <c r="I261" s="114">
        <f t="shared" si="23"/>
        <v>0</v>
      </c>
      <c r="J261" s="101"/>
      <c r="L261" s="102"/>
    </row>
    <row r="262" spans="1:12" ht="31.5" hidden="1">
      <c r="A262" s="88"/>
      <c r="B262" s="71" t="s">
        <v>9</v>
      </c>
      <c r="C262" s="54" t="s">
        <v>317</v>
      </c>
      <c r="D262" s="108"/>
      <c r="E262" s="108"/>
      <c r="F262" s="108">
        <v>0</v>
      </c>
      <c r="G262" s="107"/>
      <c r="H262" s="115">
        <f t="shared" si="22"/>
        <v>0</v>
      </c>
      <c r="I262" s="114" t="e">
        <f t="shared" si="23"/>
        <v>#DIV/0!</v>
      </c>
      <c r="J262" s="101"/>
      <c r="L262" s="102"/>
    </row>
    <row r="263" spans="1:12" ht="15.75">
      <c r="A263" s="88"/>
      <c r="B263" s="71" t="s">
        <v>523</v>
      </c>
      <c r="C263" s="54" t="s">
        <v>318</v>
      </c>
      <c r="D263" s="108">
        <f>D264+D272+D265+D268+D269+D271+D266+D267+D270</f>
        <v>436.5000000000004</v>
      </c>
      <c r="E263" s="108">
        <f>E264+E272+E265+E268+E269+E271+E266+E267+E270</f>
        <v>0</v>
      </c>
      <c r="F263" s="108">
        <f>F264+F272+F265+F268+F269+F271+F266+F267+F270</f>
        <v>0</v>
      </c>
      <c r="G263" s="107"/>
      <c r="H263" s="115">
        <f t="shared" si="22"/>
        <v>-436.5000000000004</v>
      </c>
      <c r="I263" s="114">
        <f t="shared" si="23"/>
        <v>0</v>
      </c>
      <c r="J263" s="101"/>
      <c r="L263" s="102"/>
    </row>
    <row r="264" spans="1:12" ht="63">
      <c r="A264" s="88" t="s">
        <v>373</v>
      </c>
      <c r="B264" s="63" t="s">
        <v>524</v>
      </c>
      <c r="C264" s="62" t="s">
        <v>230</v>
      </c>
      <c r="D264" s="112">
        <v>280</v>
      </c>
      <c r="E264" s="112"/>
      <c r="F264" s="107">
        <v>0</v>
      </c>
      <c r="G264" s="107"/>
      <c r="H264" s="115">
        <f t="shared" si="22"/>
        <v>-280</v>
      </c>
      <c r="I264" s="114">
        <f t="shared" si="23"/>
        <v>0</v>
      </c>
      <c r="J264" s="101"/>
      <c r="L264" s="102"/>
    </row>
    <row r="265" spans="1:12" ht="78.75">
      <c r="A265" s="126"/>
      <c r="B265" s="71" t="s">
        <v>524</v>
      </c>
      <c r="C265" s="62" t="s">
        <v>227</v>
      </c>
      <c r="D265" s="108">
        <v>110</v>
      </c>
      <c r="E265" s="108"/>
      <c r="F265" s="108">
        <v>0</v>
      </c>
      <c r="G265" s="107"/>
      <c r="H265" s="115">
        <f t="shared" si="22"/>
        <v>-110</v>
      </c>
      <c r="I265" s="114">
        <f t="shared" si="23"/>
        <v>0</v>
      </c>
      <c r="J265" s="58"/>
      <c r="L265" s="103"/>
    </row>
    <row r="266" spans="1:12" ht="78" customHeight="1">
      <c r="A266" s="126"/>
      <c r="B266" s="71" t="s">
        <v>524</v>
      </c>
      <c r="C266" s="62" t="s">
        <v>24</v>
      </c>
      <c r="D266" s="108">
        <v>16.5</v>
      </c>
      <c r="E266" s="108"/>
      <c r="F266" s="108">
        <v>0</v>
      </c>
      <c r="G266" s="107"/>
      <c r="H266" s="115">
        <f t="shared" si="22"/>
        <v>-16.5</v>
      </c>
      <c r="I266" s="114">
        <f t="shared" si="23"/>
        <v>0</v>
      </c>
      <c r="J266" s="58"/>
      <c r="L266" s="103"/>
    </row>
    <row r="267" spans="1:12" ht="78.75" hidden="1">
      <c r="A267" s="126"/>
      <c r="B267" s="71" t="s">
        <v>524</v>
      </c>
      <c r="C267" s="62" t="s">
        <v>225</v>
      </c>
      <c r="D267" s="108"/>
      <c r="E267" s="108"/>
      <c r="F267" s="108"/>
      <c r="G267" s="107"/>
      <c r="H267" s="115">
        <f t="shared" si="22"/>
        <v>0</v>
      </c>
      <c r="I267" s="114" t="e">
        <f t="shared" si="23"/>
        <v>#DIV/0!</v>
      </c>
      <c r="J267" s="58"/>
      <c r="L267" s="103"/>
    </row>
    <row r="268" spans="1:12" ht="93" customHeight="1">
      <c r="A268" s="126"/>
      <c r="B268" s="71" t="s">
        <v>524</v>
      </c>
      <c r="C268" s="54" t="s">
        <v>184</v>
      </c>
      <c r="D268" s="108">
        <v>30</v>
      </c>
      <c r="E268" s="108"/>
      <c r="F268" s="108">
        <v>0</v>
      </c>
      <c r="G268" s="107"/>
      <c r="H268" s="115">
        <f t="shared" si="22"/>
        <v>-30</v>
      </c>
      <c r="I268" s="114">
        <f t="shared" si="23"/>
        <v>0</v>
      </c>
      <c r="J268" s="58"/>
      <c r="L268" s="103"/>
    </row>
    <row r="269" spans="1:12" ht="78.75" hidden="1">
      <c r="A269" s="126"/>
      <c r="B269" s="71" t="s">
        <v>524</v>
      </c>
      <c r="C269" s="54" t="s">
        <v>183</v>
      </c>
      <c r="D269" s="108"/>
      <c r="E269" s="108"/>
      <c r="F269" s="108"/>
      <c r="G269" s="107"/>
      <c r="H269" s="115">
        <f t="shared" si="22"/>
        <v>0</v>
      </c>
      <c r="I269" s="114" t="e">
        <f t="shared" si="23"/>
        <v>#DIV/0!</v>
      </c>
      <c r="J269" s="58"/>
      <c r="L269" s="103"/>
    </row>
    <row r="270" spans="1:12" ht="63" hidden="1">
      <c r="A270" s="126"/>
      <c r="B270" s="71" t="s">
        <v>524</v>
      </c>
      <c r="C270" s="54" t="s">
        <v>283</v>
      </c>
      <c r="D270" s="108"/>
      <c r="E270" s="108"/>
      <c r="F270" s="108"/>
      <c r="G270" s="107"/>
      <c r="H270" s="115">
        <f t="shared" si="22"/>
        <v>0</v>
      </c>
      <c r="I270" s="114" t="e">
        <f t="shared" si="23"/>
        <v>#DIV/0!</v>
      </c>
      <c r="J270" s="58"/>
      <c r="L270" s="103"/>
    </row>
    <row r="271" spans="1:12" ht="0.75" customHeight="1" hidden="1">
      <c r="A271" s="126"/>
      <c r="B271" s="71" t="s">
        <v>524</v>
      </c>
      <c r="C271" s="54" t="s">
        <v>226</v>
      </c>
      <c r="D271" s="108"/>
      <c r="E271" s="108"/>
      <c r="F271" s="108"/>
      <c r="G271" s="107"/>
      <c r="H271" s="115">
        <f t="shared" si="22"/>
        <v>0</v>
      </c>
      <c r="I271" s="114" t="e">
        <f t="shared" si="23"/>
        <v>#DIV/0!</v>
      </c>
      <c r="J271" s="58"/>
      <c r="L271" s="103"/>
    </row>
    <row r="272" spans="1:12" ht="63">
      <c r="A272" s="126" t="s">
        <v>363</v>
      </c>
      <c r="B272" s="71" t="s">
        <v>91</v>
      </c>
      <c r="C272" s="73" t="s">
        <v>95</v>
      </c>
      <c r="D272" s="108">
        <f>4444.8-4246.99-197.81</f>
        <v>3.979039320256561E-13</v>
      </c>
      <c r="E272" s="108"/>
      <c r="F272" s="108">
        <v>0</v>
      </c>
      <c r="G272" s="107"/>
      <c r="H272" s="115">
        <f t="shared" si="22"/>
        <v>-3.979039320256561E-13</v>
      </c>
      <c r="I272" s="114">
        <f t="shared" si="23"/>
        <v>0</v>
      </c>
      <c r="J272" s="58"/>
      <c r="L272" s="103"/>
    </row>
    <row r="273" spans="1:12" ht="15.75">
      <c r="A273" s="89"/>
      <c r="B273" s="89"/>
      <c r="C273" s="78" t="s">
        <v>4</v>
      </c>
      <c r="D273" s="112">
        <f>D275+D277+D283+D286+D290+D276</f>
        <v>3835</v>
      </c>
      <c r="E273" s="112">
        <f>E275+E277+E283+E286+E290+E276</f>
        <v>0</v>
      </c>
      <c r="F273" s="112">
        <f>F275+F277+F283+F286+F290+F276</f>
        <v>867.3000000000001</v>
      </c>
      <c r="G273" s="112" t="e">
        <f>#REF!+#REF!+#REF!+#REF!+#REF!+#REF!+#REF!+#REF!</f>
        <v>#REF!</v>
      </c>
      <c r="H273" s="115">
        <f t="shared" si="22"/>
        <v>-2967.7</v>
      </c>
      <c r="I273" s="114">
        <f t="shared" si="23"/>
        <v>22.615384615384617</v>
      </c>
      <c r="J273" s="58"/>
      <c r="L273" s="103"/>
    </row>
    <row r="274" spans="1:12" ht="15.75" hidden="1">
      <c r="A274" s="95" t="s">
        <v>350</v>
      </c>
      <c r="B274" s="63" t="s">
        <v>351</v>
      </c>
      <c r="C274" s="78" t="s">
        <v>447</v>
      </c>
      <c r="D274" s="112"/>
      <c r="E274" s="112"/>
      <c r="F274" s="112"/>
      <c r="G274" s="112"/>
      <c r="H274" s="115">
        <f t="shared" si="22"/>
        <v>0</v>
      </c>
      <c r="I274" s="114" t="e">
        <f t="shared" si="23"/>
        <v>#DIV/0!</v>
      </c>
      <c r="J274" s="58"/>
      <c r="L274" s="103"/>
    </row>
    <row r="275" spans="1:12" ht="20.25" customHeight="1">
      <c r="A275" s="95" t="s">
        <v>350</v>
      </c>
      <c r="B275" s="63" t="s">
        <v>351</v>
      </c>
      <c r="C275" s="73" t="s">
        <v>57</v>
      </c>
      <c r="D275" s="112">
        <v>67.5</v>
      </c>
      <c r="E275" s="112"/>
      <c r="F275" s="112">
        <v>0</v>
      </c>
      <c r="G275" s="112"/>
      <c r="H275" s="115">
        <f t="shared" si="22"/>
        <v>-67.5</v>
      </c>
      <c r="I275" s="114">
        <f t="shared" si="23"/>
        <v>0</v>
      </c>
      <c r="J275" s="58"/>
      <c r="L275" s="103"/>
    </row>
    <row r="276" spans="1:12" ht="17.25" customHeight="1">
      <c r="A276" s="95" t="s">
        <v>350</v>
      </c>
      <c r="B276" s="63" t="s">
        <v>351</v>
      </c>
      <c r="C276" s="54" t="s">
        <v>269</v>
      </c>
      <c r="D276" s="112">
        <v>9.6</v>
      </c>
      <c r="E276" s="112"/>
      <c r="F276" s="112">
        <v>0</v>
      </c>
      <c r="G276" s="112"/>
      <c r="H276" s="115">
        <f t="shared" si="22"/>
        <v>-9.6</v>
      </c>
      <c r="I276" s="114">
        <f t="shared" si="23"/>
        <v>0</v>
      </c>
      <c r="J276" s="58"/>
      <c r="L276" s="103"/>
    </row>
    <row r="277" spans="1:12" ht="15.75">
      <c r="A277" s="88" t="s">
        <v>352</v>
      </c>
      <c r="B277" s="63" t="s">
        <v>353</v>
      </c>
      <c r="C277" s="73" t="s">
        <v>319</v>
      </c>
      <c r="D277" s="112">
        <f>D278+D279+D280+D281+D282</f>
        <v>3555</v>
      </c>
      <c r="E277" s="112">
        <f>E278+E279+E280+E281+E282</f>
        <v>0</v>
      </c>
      <c r="F277" s="112">
        <f>F278+F279+F280+F281+F282</f>
        <v>822.9000000000001</v>
      </c>
      <c r="G277" s="112"/>
      <c r="H277" s="115">
        <f t="shared" si="22"/>
        <v>-2732.1</v>
      </c>
      <c r="I277" s="114">
        <f t="shared" si="23"/>
        <v>23.14767932489452</v>
      </c>
      <c r="J277" s="58"/>
      <c r="L277" s="103"/>
    </row>
    <row r="278" spans="1:12" ht="15.75">
      <c r="A278" s="88"/>
      <c r="B278" s="63" t="s">
        <v>411</v>
      </c>
      <c r="C278" s="62" t="s">
        <v>65</v>
      </c>
      <c r="D278" s="112">
        <v>1844.8</v>
      </c>
      <c r="E278" s="112"/>
      <c r="F278" s="112">
        <v>418.3</v>
      </c>
      <c r="G278" s="112"/>
      <c r="H278" s="115">
        <f t="shared" si="22"/>
        <v>-1426.5</v>
      </c>
      <c r="I278" s="114">
        <f t="shared" si="23"/>
        <v>22.674544666088465</v>
      </c>
      <c r="J278" s="58"/>
      <c r="L278" s="103"/>
    </row>
    <row r="279" spans="1:12" ht="15.75">
      <c r="A279" s="88"/>
      <c r="B279" s="63" t="s">
        <v>413</v>
      </c>
      <c r="C279" s="62" t="s">
        <v>64</v>
      </c>
      <c r="D279" s="112">
        <v>1693.4</v>
      </c>
      <c r="E279" s="112"/>
      <c r="F279" s="112">
        <v>404.6</v>
      </c>
      <c r="G279" s="112"/>
      <c r="H279" s="115">
        <f t="shared" si="22"/>
        <v>-1288.8000000000002</v>
      </c>
      <c r="I279" s="114">
        <f t="shared" si="23"/>
        <v>23.892760127554034</v>
      </c>
      <c r="J279" s="58"/>
      <c r="L279" s="103"/>
    </row>
    <row r="280" spans="1:12" ht="15.75">
      <c r="A280" s="88"/>
      <c r="B280" s="63" t="s">
        <v>415</v>
      </c>
      <c r="C280" s="73" t="s">
        <v>450</v>
      </c>
      <c r="D280" s="112">
        <v>8.8</v>
      </c>
      <c r="E280" s="112"/>
      <c r="F280" s="112">
        <v>0</v>
      </c>
      <c r="G280" s="112"/>
      <c r="H280" s="115">
        <f t="shared" si="22"/>
        <v>-8.8</v>
      </c>
      <c r="I280" s="114">
        <f t="shared" si="23"/>
        <v>0</v>
      </c>
      <c r="J280" s="58"/>
      <c r="L280" s="103"/>
    </row>
    <row r="281" spans="1:12" ht="30.75" customHeight="1">
      <c r="A281" s="88"/>
      <c r="B281" s="63" t="s">
        <v>432</v>
      </c>
      <c r="C281" s="73" t="s">
        <v>457</v>
      </c>
      <c r="D281" s="112">
        <v>8</v>
      </c>
      <c r="E281" s="112"/>
      <c r="F281" s="112">
        <v>0</v>
      </c>
      <c r="G281" s="112"/>
      <c r="H281" s="115">
        <f t="shared" si="22"/>
        <v>-8</v>
      </c>
      <c r="I281" s="114">
        <f t="shared" si="23"/>
        <v>0</v>
      </c>
      <c r="J281" s="58"/>
      <c r="L281" s="103"/>
    </row>
    <row r="282" spans="1:12" ht="31.5" hidden="1">
      <c r="A282" s="88"/>
      <c r="B282" s="63" t="s">
        <v>427</v>
      </c>
      <c r="C282" s="73" t="s">
        <v>458</v>
      </c>
      <c r="D282" s="112"/>
      <c r="E282" s="112"/>
      <c r="F282" s="112"/>
      <c r="G282" s="112"/>
      <c r="H282" s="115">
        <f t="shared" si="22"/>
        <v>0</v>
      </c>
      <c r="I282" s="114" t="e">
        <f t="shared" si="23"/>
        <v>#DIV/0!</v>
      </c>
      <c r="J282" s="58"/>
      <c r="L282" s="103"/>
    </row>
    <row r="283" spans="1:12" ht="15.75">
      <c r="A283" s="88"/>
      <c r="B283" s="63" t="s">
        <v>355</v>
      </c>
      <c r="C283" s="73" t="s">
        <v>320</v>
      </c>
      <c r="D283" s="112">
        <f>D284+D285</f>
        <v>45.3</v>
      </c>
      <c r="E283" s="112">
        <f>E284+E285</f>
        <v>0</v>
      </c>
      <c r="F283" s="112">
        <f>F284+F285</f>
        <v>0</v>
      </c>
      <c r="G283" s="112"/>
      <c r="H283" s="115">
        <f t="shared" si="22"/>
        <v>-45.3</v>
      </c>
      <c r="I283" s="114">
        <f t="shared" si="23"/>
        <v>0</v>
      </c>
      <c r="J283" s="58"/>
      <c r="L283" s="103"/>
    </row>
    <row r="284" spans="1:12" ht="63" hidden="1">
      <c r="A284" s="88"/>
      <c r="B284" s="63" t="s">
        <v>39</v>
      </c>
      <c r="C284" s="54" t="s">
        <v>290</v>
      </c>
      <c r="D284" s="108"/>
      <c r="E284" s="108"/>
      <c r="F284" s="107"/>
      <c r="G284" s="107"/>
      <c r="H284" s="115">
        <f t="shared" si="22"/>
        <v>0</v>
      </c>
      <c r="I284" s="114" t="e">
        <f t="shared" si="23"/>
        <v>#DIV/0!</v>
      </c>
      <c r="J284" s="58"/>
      <c r="L284" s="103"/>
    </row>
    <row r="285" spans="1:12" ht="63">
      <c r="A285" s="95" t="s">
        <v>366</v>
      </c>
      <c r="B285" s="63" t="s">
        <v>367</v>
      </c>
      <c r="C285" s="73" t="s">
        <v>53</v>
      </c>
      <c r="D285" s="108">
        <v>45.3</v>
      </c>
      <c r="E285" s="108"/>
      <c r="F285" s="107">
        <v>0</v>
      </c>
      <c r="G285" s="107">
        <f>F285-L277</f>
        <v>0</v>
      </c>
      <c r="H285" s="115">
        <f aca="true" t="shared" si="24" ref="H285:H314">F285-D285</f>
        <v>-45.3</v>
      </c>
      <c r="I285" s="114">
        <f aca="true" t="shared" si="25" ref="I285:I314">F285/D285*100</f>
        <v>0</v>
      </c>
      <c r="J285" s="58"/>
      <c r="L285" s="103"/>
    </row>
    <row r="286" spans="1:12" ht="15.75">
      <c r="A286" s="123" t="s">
        <v>377</v>
      </c>
      <c r="B286" s="71" t="s">
        <v>390</v>
      </c>
      <c r="C286" s="54" t="s">
        <v>321</v>
      </c>
      <c r="D286" s="112">
        <f>D287+D288+D289</f>
        <v>157.6</v>
      </c>
      <c r="E286" s="112">
        <f>E287+E288+E289</f>
        <v>0</v>
      </c>
      <c r="F286" s="112">
        <f>F287+F288+F289</f>
        <v>44.4</v>
      </c>
      <c r="G286" s="112"/>
      <c r="H286" s="115">
        <f t="shared" si="24"/>
        <v>-113.19999999999999</v>
      </c>
      <c r="I286" s="114">
        <f t="shared" si="25"/>
        <v>28.17258883248731</v>
      </c>
      <c r="J286" s="58"/>
      <c r="L286" s="103"/>
    </row>
    <row r="287" spans="1:12" ht="18" customHeight="1" hidden="1">
      <c r="A287" s="123"/>
      <c r="B287" s="71" t="s">
        <v>504</v>
      </c>
      <c r="C287" s="85" t="s">
        <v>296</v>
      </c>
      <c r="D287" s="112"/>
      <c r="E287" s="112"/>
      <c r="F287" s="112"/>
      <c r="G287" s="112"/>
      <c r="H287" s="115">
        <f t="shared" si="24"/>
        <v>0</v>
      </c>
      <c r="I287" s="114" t="e">
        <f t="shared" si="25"/>
        <v>#DIV/0!</v>
      </c>
      <c r="J287" s="58"/>
      <c r="L287" s="103"/>
    </row>
    <row r="288" spans="1:12" ht="16.5" customHeight="1" hidden="1">
      <c r="A288" s="123"/>
      <c r="B288" s="71" t="s">
        <v>338</v>
      </c>
      <c r="C288" s="85" t="s">
        <v>323</v>
      </c>
      <c r="D288" s="112"/>
      <c r="E288" s="112"/>
      <c r="F288" s="112"/>
      <c r="G288" s="112"/>
      <c r="H288" s="115">
        <f t="shared" si="24"/>
        <v>0</v>
      </c>
      <c r="I288" s="114" t="e">
        <f t="shared" si="25"/>
        <v>#DIV/0!</v>
      </c>
      <c r="J288" s="58"/>
      <c r="L288" s="103"/>
    </row>
    <row r="289" spans="1:12" ht="15.75">
      <c r="A289" s="123"/>
      <c r="B289" s="71" t="s">
        <v>505</v>
      </c>
      <c r="C289" s="127" t="s">
        <v>322</v>
      </c>
      <c r="D289" s="112">
        <v>157.6</v>
      </c>
      <c r="E289" s="112"/>
      <c r="F289" s="112">
        <v>44.4</v>
      </c>
      <c r="G289" s="112"/>
      <c r="H289" s="115">
        <f t="shared" si="24"/>
        <v>-113.19999999999999</v>
      </c>
      <c r="I289" s="114">
        <f t="shared" si="25"/>
        <v>28.17258883248731</v>
      </c>
      <c r="J289" s="58"/>
      <c r="L289" s="103"/>
    </row>
    <row r="290" spans="1:12" ht="30.75" customHeight="1" hidden="1">
      <c r="A290" s="123"/>
      <c r="B290" s="71" t="s">
        <v>379</v>
      </c>
      <c r="C290" s="62" t="s">
        <v>299</v>
      </c>
      <c r="D290" s="112">
        <f>D291</f>
        <v>0</v>
      </c>
      <c r="E290" s="112">
        <f>E291</f>
        <v>0</v>
      </c>
      <c r="F290" s="112">
        <f>F291</f>
        <v>0</v>
      </c>
      <c r="G290" s="112"/>
      <c r="H290" s="115">
        <f t="shared" si="24"/>
        <v>0</v>
      </c>
      <c r="I290" s="114" t="e">
        <f t="shared" si="25"/>
        <v>#DIV/0!</v>
      </c>
      <c r="J290" s="58"/>
      <c r="L290" s="103"/>
    </row>
    <row r="291" spans="1:12" ht="31.5" hidden="1">
      <c r="A291" s="123"/>
      <c r="B291" s="71" t="s">
        <v>380</v>
      </c>
      <c r="C291" s="62" t="s">
        <v>58</v>
      </c>
      <c r="D291" s="112"/>
      <c r="E291" s="112"/>
      <c r="F291" s="112"/>
      <c r="G291" s="112"/>
      <c r="H291" s="115">
        <f t="shared" si="24"/>
        <v>0</v>
      </c>
      <c r="I291" s="114" t="e">
        <f t="shared" si="25"/>
        <v>#DIV/0!</v>
      </c>
      <c r="J291" s="58"/>
      <c r="L291" s="103"/>
    </row>
    <row r="292" spans="1:12" ht="15.75">
      <c r="A292" s="95"/>
      <c r="B292" s="63"/>
      <c r="C292" s="78" t="s">
        <v>6</v>
      </c>
      <c r="D292" s="112">
        <f>D293+D294+D301+D305+D306+D312</f>
        <v>261.7</v>
      </c>
      <c r="E292" s="112">
        <f>E293+E294+E301+E305+E306+E312</f>
        <v>0.1</v>
      </c>
      <c r="F292" s="112">
        <f>F293+F294+F301+F305+F306+F312</f>
        <v>255.5</v>
      </c>
      <c r="G292" s="112"/>
      <c r="H292" s="115">
        <f t="shared" si="24"/>
        <v>-6.199999999999989</v>
      </c>
      <c r="I292" s="114">
        <f t="shared" si="25"/>
        <v>97.63087504776462</v>
      </c>
      <c r="J292" s="58"/>
      <c r="L292" s="103"/>
    </row>
    <row r="293" spans="1:12" ht="24" customHeight="1" hidden="1">
      <c r="A293" s="95"/>
      <c r="B293" s="63" t="s">
        <v>351</v>
      </c>
      <c r="C293" s="78" t="s">
        <v>108</v>
      </c>
      <c r="D293" s="112"/>
      <c r="E293" s="112"/>
      <c r="F293" s="112"/>
      <c r="G293" s="112"/>
      <c r="H293" s="115">
        <f t="shared" si="24"/>
        <v>0</v>
      </c>
      <c r="I293" s="114" t="e">
        <f t="shared" si="25"/>
        <v>#DIV/0!</v>
      </c>
      <c r="J293" s="58"/>
      <c r="L293" s="103"/>
    </row>
    <row r="294" spans="1:12" ht="15.75">
      <c r="A294" s="88" t="s">
        <v>352</v>
      </c>
      <c r="B294" s="63" t="s">
        <v>353</v>
      </c>
      <c r="C294" s="73" t="s">
        <v>319</v>
      </c>
      <c r="D294" s="112">
        <f>D295+D296+D297+D298+D300+D299</f>
        <v>255.1</v>
      </c>
      <c r="E294" s="112">
        <f>E295+E296+E297+E298+E300+E299</f>
        <v>0</v>
      </c>
      <c r="F294" s="112">
        <f>F295+F296+F297+F298+F300+F299</f>
        <v>250.7</v>
      </c>
      <c r="G294" s="112"/>
      <c r="H294" s="115">
        <f t="shared" si="24"/>
        <v>-4.400000000000006</v>
      </c>
      <c r="I294" s="114">
        <f t="shared" si="25"/>
        <v>98.2751862014896</v>
      </c>
      <c r="J294" s="58"/>
      <c r="L294" s="103"/>
    </row>
    <row r="295" spans="1:12" ht="15.75">
      <c r="A295" s="88"/>
      <c r="B295" s="63" t="s">
        <v>411</v>
      </c>
      <c r="C295" s="62" t="s">
        <v>65</v>
      </c>
      <c r="D295" s="112">
        <v>181.7</v>
      </c>
      <c r="E295" s="112"/>
      <c r="F295" s="112">
        <v>181.7</v>
      </c>
      <c r="G295" s="112"/>
      <c r="H295" s="115">
        <f t="shared" si="24"/>
        <v>0</v>
      </c>
      <c r="I295" s="114">
        <f t="shared" si="25"/>
        <v>100</v>
      </c>
      <c r="J295" s="58"/>
      <c r="L295" s="103"/>
    </row>
    <row r="296" spans="1:12" ht="15.75">
      <c r="A296" s="88"/>
      <c r="B296" s="63" t="s">
        <v>413</v>
      </c>
      <c r="C296" s="62" t="s">
        <v>64</v>
      </c>
      <c r="D296" s="112">
        <v>64.8</v>
      </c>
      <c r="E296" s="112"/>
      <c r="F296" s="112">
        <v>60.4</v>
      </c>
      <c r="G296" s="112"/>
      <c r="H296" s="115">
        <f t="shared" si="24"/>
        <v>-4.399999999999999</v>
      </c>
      <c r="I296" s="114">
        <f t="shared" si="25"/>
        <v>93.20987654320987</v>
      </c>
      <c r="J296" s="58"/>
      <c r="L296" s="103"/>
    </row>
    <row r="297" spans="1:12" ht="14.25" customHeight="1">
      <c r="A297" s="88"/>
      <c r="B297" s="63" t="s">
        <v>415</v>
      </c>
      <c r="C297" s="73" t="s">
        <v>450</v>
      </c>
      <c r="D297" s="112">
        <v>8.6</v>
      </c>
      <c r="E297" s="112"/>
      <c r="F297" s="112">
        <v>8.6</v>
      </c>
      <c r="G297" s="112"/>
      <c r="H297" s="115">
        <f t="shared" si="24"/>
        <v>0</v>
      </c>
      <c r="I297" s="114">
        <f t="shared" si="25"/>
        <v>100</v>
      </c>
      <c r="J297" s="58"/>
      <c r="L297" s="103"/>
    </row>
    <row r="298" spans="1:12" ht="0.75" customHeight="1" hidden="1">
      <c r="A298" s="88"/>
      <c r="B298" s="63" t="s">
        <v>430</v>
      </c>
      <c r="C298" s="73" t="s">
        <v>66</v>
      </c>
      <c r="D298" s="112"/>
      <c r="E298" s="112"/>
      <c r="F298" s="112"/>
      <c r="G298" s="112"/>
      <c r="H298" s="115">
        <f t="shared" si="24"/>
        <v>0</v>
      </c>
      <c r="I298" s="114" t="e">
        <f t="shared" si="25"/>
        <v>#DIV/0!</v>
      </c>
      <c r="J298" s="58"/>
      <c r="L298" s="103"/>
    </row>
    <row r="299" spans="1:12" ht="31.5" hidden="1">
      <c r="A299" s="88"/>
      <c r="B299" s="63" t="s">
        <v>432</v>
      </c>
      <c r="C299" s="73" t="s">
        <v>457</v>
      </c>
      <c r="D299" s="112"/>
      <c r="E299" s="112"/>
      <c r="F299" s="112"/>
      <c r="G299" s="112"/>
      <c r="H299" s="115">
        <f t="shared" si="24"/>
        <v>0</v>
      </c>
      <c r="I299" s="114" t="e">
        <f t="shared" si="25"/>
        <v>#DIV/0!</v>
      </c>
      <c r="J299" s="58"/>
      <c r="L299" s="103"/>
    </row>
    <row r="300" spans="1:12" ht="21.75" customHeight="1" hidden="1">
      <c r="A300" s="88"/>
      <c r="B300" s="63" t="s">
        <v>427</v>
      </c>
      <c r="C300" s="73" t="s">
        <v>458</v>
      </c>
      <c r="D300" s="112">
        <v>0</v>
      </c>
      <c r="E300" s="112"/>
      <c r="F300" s="112">
        <v>0</v>
      </c>
      <c r="G300" s="112"/>
      <c r="H300" s="115">
        <f t="shared" si="24"/>
        <v>0</v>
      </c>
      <c r="I300" s="114" t="e">
        <f t="shared" si="25"/>
        <v>#DIV/0!</v>
      </c>
      <c r="J300" s="58"/>
      <c r="L300" s="103"/>
    </row>
    <row r="301" spans="1:12" ht="15.75" hidden="1">
      <c r="A301" s="88"/>
      <c r="B301" s="63" t="s">
        <v>355</v>
      </c>
      <c r="C301" s="73" t="s">
        <v>320</v>
      </c>
      <c r="D301" s="112">
        <f>D302+D303+D304</f>
        <v>0</v>
      </c>
      <c r="E301" s="112">
        <f>E302+E303+E304</f>
        <v>0</v>
      </c>
      <c r="F301" s="112">
        <f>F302+F303+F304</f>
        <v>0</v>
      </c>
      <c r="G301" s="112"/>
      <c r="H301" s="115">
        <f t="shared" si="24"/>
        <v>0</v>
      </c>
      <c r="I301" s="114" t="e">
        <f t="shared" si="25"/>
        <v>#DIV/0!</v>
      </c>
      <c r="J301" s="58"/>
      <c r="L301" s="103"/>
    </row>
    <row r="302" spans="1:12" ht="31.5" hidden="1">
      <c r="A302" s="88"/>
      <c r="B302" s="63" t="s">
        <v>364</v>
      </c>
      <c r="C302" s="73" t="s">
        <v>201</v>
      </c>
      <c r="D302" s="112"/>
      <c r="E302" s="112"/>
      <c r="F302" s="112"/>
      <c r="G302" s="112"/>
      <c r="H302" s="115">
        <f t="shared" si="24"/>
        <v>0</v>
      </c>
      <c r="I302" s="114" t="e">
        <f t="shared" si="25"/>
        <v>#DIV/0!</v>
      </c>
      <c r="J302" s="58"/>
      <c r="L302" s="103"/>
    </row>
    <row r="303" spans="1:12" ht="31.5" hidden="1">
      <c r="A303" s="88"/>
      <c r="B303" s="63" t="s">
        <v>420</v>
      </c>
      <c r="C303" s="73" t="s">
        <v>51</v>
      </c>
      <c r="D303" s="112"/>
      <c r="E303" s="112"/>
      <c r="F303" s="112"/>
      <c r="G303" s="112"/>
      <c r="H303" s="115">
        <f t="shared" si="24"/>
        <v>0</v>
      </c>
      <c r="I303" s="114" t="e">
        <f t="shared" si="25"/>
        <v>#DIV/0!</v>
      </c>
      <c r="J303" s="58"/>
      <c r="L303" s="103"/>
    </row>
    <row r="304" spans="1:12" ht="63" hidden="1">
      <c r="A304" s="88"/>
      <c r="B304" s="63" t="s">
        <v>367</v>
      </c>
      <c r="C304" s="73" t="s">
        <v>53</v>
      </c>
      <c r="D304" s="112"/>
      <c r="E304" s="112"/>
      <c r="F304" s="112"/>
      <c r="G304" s="112"/>
      <c r="H304" s="115">
        <f t="shared" si="24"/>
        <v>0</v>
      </c>
      <c r="I304" s="114" t="e">
        <f t="shared" si="25"/>
        <v>#DIV/0!</v>
      </c>
      <c r="J304" s="58"/>
      <c r="L304" s="103"/>
    </row>
    <row r="305" spans="1:12" ht="63" hidden="1">
      <c r="A305" s="95" t="s">
        <v>366</v>
      </c>
      <c r="B305" s="63" t="s">
        <v>376</v>
      </c>
      <c r="C305" s="54" t="s">
        <v>324</v>
      </c>
      <c r="D305" s="108"/>
      <c r="E305" s="108"/>
      <c r="F305" s="108"/>
      <c r="G305" s="107"/>
      <c r="H305" s="115">
        <f t="shared" si="24"/>
        <v>0</v>
      </c>
      <c r="I305" s="114" t="e">
        <f t="shared" si="25"/>
        <v>#DIV/0!</v>
      </c>
      <c r="J305" s="58"/>
      <c r="L305" s="103"/>
    </row>
    <row r="306" spans="1:12" ht="15.75">
      <c r="A306" s="123" t="s">
        <v>377</v>
      </c>
      <c r="B306" s="71" t="s">
        <v>390</v>
      </c>
      <c r="C306" s="62" t="s">
        <v>321</v>
      </c>
      <c r="D306" s="116">
        <f>D307+D308+D309+D310</f>
        <v>4.6</v>
      </c>
      <c r="E306" s="116">
        <f>E307+E308+E309+E310</f>
        <v>0</v>
      </c>
      <c r="F306" s="116">
        <f>F307+F308+F309+F310</f>
        <v>2.8</v>
      </c>
      <c r="G306" s="112"/>
      <c r="H306" s="115">
        <f t="shared" si="24"/>
        <v>-1.7999999999999998</v>
      </c>
      <c r="I306" s="114">
        <f t="shared" si="25"/>
        <v>60.86956521739131</v>
      </c>
      <c r="J306" s="58"/>
      <c r="L306" s="103"/>
    </row>
    <row r="307" spans="1:12" ht="15.75">
      <c r="A307" s="123"/>
      <c r="B307" s="71" t="s">
        <v>503</v>
      </c>
      <c r="C307" s="85" t="s">
        <v>325</v>
      </c>
      <c r="D307" s="116">
        <v>2.8</v>
      </c>
      <c r="E307" s="112"/>
      <c r="F307" s="112">
        <v>2.8</v>
      </c>
      <c r="G307" s="112"/>
      <c r="H307" s="115">
        <f t="shared" si="24"/>
        <v>0</v>
      </c>
      <c r="I307" s="114">
        <f t="shared" si="25"/>
        <v>100</v>
      </c>
      <c r="J307" s="58"/>
      <c r="L307" s="103"/>
    </row>
    <row r="308" spans="1:12" ht="15.75" hidden="1">
      <c r="A308" s="123"/>
      <c r="B308" s="71" t="s">
        <v>504</v>
      </c>
      <c r="C308" s="85" t="s">
        <v>231</v>
      </c>
      <c r="D308" s="116"/>
      <c r="E308" s="112"/>
      <c r="F308" s="112"/>
      <c r="G308" s="112"/>
      <c r="H308" s="115">
        <f t="shared" si="24"/>
        <v>0</v>
      </c>
      <c r="I308" s="114" t="e">
        <f t="shared" si="25"/>
        <v>#DIV/0!</v>
      </c>
      <c r="J308" s="58"/>
      <c r="L308" s="103"/>
    </row>
    <row r="309" spans="1:12" ht="15.75" hidden="1">
      <c r="A309" s="123"/>
      <c r="B309" s="71" t="s">
        <v>505</v>
      </c>
      <c r="C309" s="127" t="s">
        <v>322</v>
      </c>
      <c r="D309" s="116"/>
      <c r="E309" s="112"/>
      <c r="F309" s="112"/>
      <c r="G309" s="112"/>
      <c r="H309" s="115">
        <f t="shared" si="24"/>
        <v>0</v>
      </c>
      <c r="I309" s="114" t="e">
        <f t="shared" si="25"/>
        <v>#DIV/0!</v>
      </c>
      <c r="J309" s="58"/>
      <c r="L309" s="103"/>
    </row>
    <row r="310" spans="1:12" ht="30.75" customHeight="1">
      <c r="A310" s="123"/>
      <c r="B310" s="71" t="s">
        <v>483</v>
      </c>
      <c r="C310" s="127" t="s">
        <v>331</v>
      </c>
      <c r="D310" s="116">
        <v>1.8</v>
      </c>
      <c r="E310" s="112"/>
      <c r="F310" s="112">
        <v>0</v>
      </c>
      <c r="G310" s="112"/>
      <c r="H310" s="115">
        <f t="shared" si="24"/>
        <v>-1.8</v>
      </c>
      <c r="I310" s="114">
        <f t="shared" si="25"/>
        <v>0</v>
      </c>
      <c r="J310" s="58"/>
      <c r="L310" s="103"/>
    </row>
    <row r="311" spans="1:12" ht="63" hidden="1">
      <c r="A311" s="123"/>
      <c r="B311" s="71" t="s">
        <v>474</v>
      </c>
      <c r="C311" s="54" t="s">
        <v>332</v>
      </c>
      <c r="D311" s="116"/>
      <c r="E311" s="112"/>
      <c r="F311" s="112"/>
      <c r="G311" s="112"/>
      <c r="H311" s="115">
        <f t="shared" si="24"/>
        <v>0</v>
      </c>
      <c r="I311" s="113" t="e">
        <f t="shared" si="25"/>
        <v>#DIV/0!</v>
      </c>
      <c r="J311" s="58"/>
      <c r="L311" s="103"/>
    </row>
    <row r="312" spans="1:12" ht="31.5">
      <c r="A312" s="95" t="s">
        <v>378</v>
      </c>
      <c r="B312" s="63" t="s">
        <v>380</v>
      </c>
      <c r="C312" s="78" t="s">
        <v>58</v>
      </c>
      <c r="D312" s="108">
        <v>2</v>
      </c>
      <c r="E312" s="108">
        <v>0.1</v>
      </c>
      <c r="F312" s="107">
        <v>2</v>
      </c>
      <c r="G312" s="107" t="e">
        <f>F312-#REF!</f>
        <v>#REF!</v>
      </c>
      <c r="H312" s="115">
        <f t="shared" si="24"/>
        <v>0</v>
      </c>
      <c r="I312" s="114">
        <f t="shared" si="25"/>
        <v>100</v>
      </c>
      <c r="J312" s="58"/>
      <c r="L312" s="58"/>
    </row>
    <row r="313" spans="1:12" ht="18" customHeight="1">
      <c r="A313" s="95"/>
      <c r="B313" s="95"/>
      <c r="C313" s="73" t="s">
        <v>446</v>
      </c>
      <c r="D313" s="108">
        <f>D189+D273+D292</f>
        <v>30655.100000000002</v>
      </c>
      <c r="E313" s="108">
        <f>E189+E273+E292</f>
        <v>0.1</v>
      </c>
      <c r="F313" s="108">
        <f>F189+F273+F292</f>
        <v>1153.7</v>
      </c>
      <c r="G313" s="108" t="e">
        <f>G273+#REF!+#REF!</f>
        <v>#REF!</v>
      </c>
      <c r="H313" s="115">
        <f t="shared" si="24"/>
        <v>-29501.4</v>
      </c>
      <c r="I313" s="114">
        <f t="shared" si="25"/>
        <v>3.7634847056444114</v>
      </c>
      <c r="L313" s="102"/>
    </row>
    <row r="314" spans="1:12" ht="18" customHeight="1">
      <c r="A314" s="95"/>
      <c r="B314" s="95"/>
      <c r="C314" s="73" t="s">
        <v>340</v>
      </c>
      <c r="D314" s="108">
        <f>D313+D187</f>
        <v>218960.54039</v>
      </c>
      <c r="E314" s="108"/>
      <c r="F314" s="108">
        <f>F313+F187</f>
        <v>45309.2</v>
      </c>
      <c r="G314" s="108"/>
      <c r="H314" s="115">
        <f t="shared" si="24"/>
        <v>-173651.34039000003</v>
      </c>
      <c r="I314" s="114">
        <f t="shared" si="25"/>
        <v>20.692860877716978</v>
      </c>
      <c r="L314" s="102"/>
    </row>
    <row r="315" spans="1:12" s="134" customFormat="1" ht="78" customHeight="1">
      <c r="A315" s="171" t="s">
        <v>48</v>
      </c>
      <c r="B315" s="171"/>
      <c r="C315" s="171"/>
      <c r="D315" s="171"/>
      <c r="E315" s="133"/>
      <c r="F315" s="170" t="s">
        <v>67</v>
      </c>
      <c r="G315" s="170"/>
      <c r="H315" s="170"/>
      <c r="I315" s="170"/>
      <c r="L315" s="135"/>
    </row>
    <row r="316" spans="1:12" ht="18" customHeight="1">
      <c r="A316" s="166"/>
      <c r="B316" s="166"/>
      <c r="C316" s="166"/>
      <c r="G316" s="174"/>
      <c r="H316" s="174"/>
      <c r="L316" s="102"/>
    </row>
    <row r="317" spans="1:12" ht="18" customHeight="1">
      <c r="A317" s="166"/>
      <c r="B317" s="166"/>
      <c r="C317" s="166"/>
      <c r="L317" s="102"/>
    </row>
    <row r="318" spans="3:12" ht="15.75">
      <c r="C318" s="96"/>
      <c r="L318" s="120"/>
    </row>
    <row r="319" spans="3:12" ht="15.75">
      <c r="C319" s="128"/>
      <c r="D319" s="43"/>
      <c r="E319" s="43"/>
      <c r="F319" s="43"/>
      <c r="G319" s="43"/>
      <c r="L319" s="129"/>
    </row>
    <row r="320" spans="3:12" ht="45" customHeight="1">
      <c r="C320" s="96"/>
      <c r="D320" s="45"/>
      <c r="E320" s="45"/>
      <c r="F320" s="45"/>
      <c r="G320" s="45"/>
      <c r="H320" s="45"/>
      <c r="L320" s="129"/>
    </row>
    <row r="321" spans="3:12" ht="84" customHeight="1">
      <c r="C321" s="96"/>
      <c r="D321" s="45"/>
      <c r="E321" s="45"/>
      <c r="F321" s="45"/>
      <c r="G321" s="45"/>
      <c r="L321" s="102"/>
    </row>
    <row r="322" spans="3:12" ht="15.75">
      <c r="C322" s="96"/>
      <c r="L322" s="129"/>
    </row>
    <row r="323" spans="3:12" ht="15.75">
      <c r="C323" s="96"/>
      <c r="D323" s="45"/>
      <c r="E323" s="45"/>
      <c r="F323" s="45"/>
      <c r="G323" s="45"/>
      <c r="L323" s="102"/>
    </row>
    <row r="324" ht="15.75">
      <c r="L324" s="102"/>
    </row>
    <row r="325" ht="15.75">
      <c r="L325" s="102"/>
    </row>
    <row r="326" ht="15.75">
      <c r="L326" s="102"/>
    </row>
    <row r="327" ht="15.75">
      <c r="L327" s="102"/>
    </row>
    <row r="328" ht="15.75">
      <c r="L328" s="102"/>
    </row>
    <row r="329" ht="15.75">
      <c r="L329" s="102"/>
    </row>
    <row r="330" ht="15.75">
      <c r="L330" s="102"/>
    </row>
    <row r="331" ht="15.75">
      <c r="L331" s="102"/>
    </row>
    <row r="332" ht="15.75">
      <c r="L332" s="102"/>
    </row>
    <row r="333" ht="15.75">
      <c r="L333" s="102"/>
    </row>
    <row r="334" ht="15.75">
      <c r="L334" s="102"/>
    </row>
    <row r="335" ht="15.75">
      <c r="L335" s="102"/>
    </row>
    <row r="336" ht="15.75">
      <c r="L336" s="102"/>
    </row>
    <row r="337" ht="15.75">
      <c r="L337" s="102"/>
    </row>
    <row r="338" ht="15.75">
      <c r="L338" s="102"/>
    </row>
    <row r="339" ht="15.75">
      <c r="L339" s="102"/>
    </row>
    <row r="340" ht="15.75">
      <c r="L340" s="102"/>
    </row>
    <row r="341" ht="15.75">
      <c r="L341" s="102"/>
    </row>
    <row r="342" ht="15.75">
      <c r="L342" s="102"/>
    </row>
    <row r="343" ht="15.75">
      <c r="L343" s="102"/>
    </row>
    <row r="344" ht="15.75">
      <c r="L344" s="102"/>
    </row>
    <row r="345" ht="15.75">
      <c r="L345" s="102"/>
    </row>
    <row r="346" ht="15.75">
      <c r="L346" s="102"/>
    </row>
    <row r="347" ht="15.75">
      <c r="L347" s="102"/>
    </row>
    <row r="348" ht="15.75">
      <c r="L348" s="102"/>
    </row>
    <row r="349" ht="15.75">
      <c r="L349" s="102"/>
    </row>
    <row r="350" ht="15.75">
      <c r="L350" s="102"/>
    </row>
    <row r="351" ht="15.75">
      <c r="L351" s="102"/>
    </row>
    <row r="352" ht="15.75">
      <c r="L352" s="102"/>
    </row>
    <row r="353" ht="15.75">
      <c r="L353" s="102"/>
    </row>
    <row r="354" ht="15.75">
      <c r="L354" s="102"/>
    </row>
    <row r="355" ht="15.75">
      <c r="L355" s="102"/>
    </row>
    <row r="356" ht="15.75">
      <c r="L356" s="102"/>
    </row>
    <row r="357" ht="15.75">
      <c r="L357" s="102"/>
    </row>
    <row r="358" ht="15.75">
      <c r="L358" s="102"/>
    </row>
    <row r="359" ht="15.75">
      <c r="L359" s="102"/>
    </row>
    <row r="360" ht="15.75">
      <c r="L360" s="102"/>
    </row>
    <row r="361" ht="15.75">
      <c r="L361" s="102"/>
    </row>
    <row r="362" ht="15.75">
      <c r="L362" s="102"/>
    </row>
    <row r="363" ht="15.75">
      <c r="L363" s="102"/>
    </row>
    <row r="364" ht="15.75">
      <c r="L364" s="102"/>
    </row>
    <row r="365" ht="15.75">
      <c r="L365" s="102"/>
    </row>
    <row r="366" ht="15.75">
      <c r="L366" s="102"/>
    </row>
    <row r="367" ht="15.75">
      <c r="L367" s="102"/>
    </row>
    <row r="368" ht="15.75">
      <c r="L368" s="102"/>
    </row>
    <row r="369" ht="15.75">
      <c r="L369" s="102"/>
    </row>
    <row r="370" ht="15.75">
      <c r="L370" s="102"/>
    </row>
    <row r="371" ht="15.75">
      <c r="L371" s="102"/>
    </row>
    <row r="372" ht="15.75">
      <c r="L372" s="102"/>
    </row>
    <row r="373" ht="15.75">
      <c r="L373" s="102"/>
    </row>
    <row r="374" ht="15.75">
      <c r="L374" s="102"/>
    </row>
    <row r="375" ht="15.75">
      <c r="L375" s="102"/>
    </row>
    <row r="376" ht="15.75">
      <c r="L376" s="102"/>
    </row>
    <row r="377" ht="15.75">
      <c r="L377" s="102"/>
    </row>
    <row r="378" ht="15.75">
      <c r="L378" s="102"/>
    </row>
    <row r="379" ht="15.75">
      <c r="L379" s="102"/>
    </row>
    <row r="380" ht="15.75">
      <c r="L380" s="102"/>
    </row>
    <row r="381" ht="15.75">
      <c r="L381" s="102"/>
    </row>
    <row r="382" ht="15.75">
      <c r="L382" s="102"/>
    </row>
    <row r="383" ht="15.75">
      <c r="L383" s="102"/>
    </row>
    <row r="384" ht="15.75">
      <c r="L384" s="102"/>
    </row>
    <row r="385" ht="15.75">
      <c r="L385" s="102"/>
    </row>
    <row r="386" ht="15.75">
      <c r="L386" s="102"/>
    </row>
    <row r="387" ht="15.75">
      <c r="L387" s="102"/>
    </row>
    <row r="388" ht="15.75">
      <c r="L388" s="102"/>
    </row>
    <row r="389" ht="15.75">
      <c r="L389" s="102"/>
    </row>
    <row r="390" ht="15.75">
      <c r="L390" s="102"/>
    </row>
    <row r="391" ht="15.75">
      <c r="L391" s="102"/>
    </row>
    <row r="392" ht="15.75">
      <c r="L392" s="102"/>
    </row>
    <row r="393" ht="15.75">
      <c r="L393" s="102"/>
    </row>
    <row r="394" ht="15.75">
      <c r="L394" s="102"/>
    </row>
    <row r="395" ht="15.75">
      <c r="L395" s="102"/>
    </row>
    <row r="396" ht="15.75">
      <c r="L396" s="102"/>
    </row>
    <row r="397" ht="15.75">
      <c r="L397" s="102"/>
    </row>
    <row r="398" ht="15.75">
      <c r="L398" s="102"/>
    </row>
    <row r="399" ht="15.75">
      <c r="L399" s="102"/>
    </row>
    <row r="400" ht="15.75">
      <c r="L400" s="102"/>
    </row>
    <row r="401" ht="15.75">
      <c r="L401" s="102"/>
    </row>
    <row r="402" ht="15.75">
      <c r="L402" s="102"/>
    </row>
    <row r="403" ht="15.75">
      <c r="L403" s="102"/>
    </row>
    <row r="404" ht="15.75">
      <c r="L404" s="102"/>
    </row>
    <row r="405" ht="15.75">
      <c r="L405" s="102"/>
    </row>
    <row r="406" ht="15.75">
      <c r="L406" s="102"/>
    </row>
    <row r="407" ht="15.75">
      <c r="L407" s="102"/>
    </row>
    <row r="408" ht="15.75">
      <c r="L408" s="102"/>
    </row>
    <row r="409" ht="15.75">
      <c r="L409" s="102"/>
    </row>
    <row r="410" ht="15.75">
      <c r="L410" s="102"/>
    </row>
    <row r="411" ht="15.75">
      <c r="L411" s="102"/>
    </row>
    <row r="412" ht="15.75">
      <c r="L412" s="102"/>
    </row>
    <row r="413" ht="15.75">
      <c r="L413" s="102"/>
    </row>
    <row r="414" ht="15.75">
      <c r="L414" s="102"/>
    </row>
    <row r="415" ht="15.75">
      <c r="L415" s="102"/>
    </row>
    <row r="416" ht="15.75">
      <c r="L416" s="102"/>
    </row>
    <row r="417" ht="15.75">
      <c r="L417" s="102"/>
    </row>
    <row r="418" ht="15.75">
      <c r="L418" s="102"/>
    </row>
    <row r="419" ht="15.75">
      <c r="L419" s="102"/>
    </row>
    <row r="420" ht="15.75">
      <c r="L420" s="102"/>
    </row>
    <row r="421" ht="15.75">
      <c r="L421" s="102"/>
    </row>
    <row r="422" ht="15.75">
      <c r="L422" s="102"/>
    </row>
    <row r="423" ht="15.75">
      <c r="L423" s="102"/>
    </row>
    <row r="424" ht="15.75">
      <c r="L424" s="102"/>
    </row>
    <row r="425" ht="15.75">
      <c r="L425" s="102"/>
    </row>
    <row r="426" ht="15.75">
      <c r="L426" s="102"/>
    </row>
    <row r="427" ht="15.75">
      <c r="L427" s="102"/>
    </row>
    <row r="428" ht="15.75">
      <c r="L428" s="102"/>
    </row>
    <row r="429" ht="15.75">
      <c r="L429" s="102"/>
    </row>
    <row r="430" ht="15.75">
      <c r="L430" s="102"/>
    </row>
    <row r="431" ht="15.75">
      <c r="L431" s="102"/>
    </row>
    <row r="432" ht="15.75">
      <c r="L432" s="102"/>
    </row>
    <row r="433" ht="15.75">
      <c r="L433" s="102"/>
    </row>
    <row r="434" ht="15.75">
      <c r="L434" s="102"/>
    </row>
    <row r="435" ht="15.75">
      <c r="L435" s="102"/>
    </row>
    <row r="436" ht="15.75">
      <c r="L436" s="102"/>
    </row>
  </sheetData>
  <sheetProtection/>
  <mergeCells count="11">
    <mergeCell ref="F1:I1"/>
    <mergeCell ref="A4:I4"/>
    <mergeCell ref="A5:I5"/>
    <mergeCell ref="A316:C316"/>
    <mergeCell ref="G316:H316"/>
    <mergeCell ref="A317:C317"/>
    <mergeCell ref="H6:I6"/>
    <mergeCell ref="A9:I9"/>
    <mergeCell ref="A188:I188"/>
    <mergeCell ref="F315:I315"/>
    <mergeCell ref="A315:D315"/>
  </mergeCells>
  <printOptions/>
  <pageMargins left="1.41" right="0.31" top="0.55" bottom="0.19" header="0" footer="0"/>
  <pageSetup blackAndWhite="1" fitToHeight="8"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L436"/>
  <sheetViews>
    <sheetView view="pageBreakPreview" zoomScaleSheetLayoutView="100" zoomScalePageLayoutView="0" workbookViewId="0" topLeftCell="B1">
      <selection activeCell="D12" sqref="D12"/>
    </sheetView>
  </sheetViews>
  <sheetFormatPr defaultColWidth="9.00390625" defaultRowHeight="12.75"/>
  <cols>
    <col min="1" max="1" width="9.125" style="27" hidden="1" customWidth="1"/>
    <col min="2" max="2" width="13.25390625" style="27" customWidth="1"/>
    <col min="3" max="3" width="61.75390625" style="27" customWidth="1"/>
    <col min="4" max="4" width="16.875" style="27" customWidth="1"/>
    <col min="5" max="5" width="12.375" style="27" hidden="1" customWidth="1"/>
    <col min="6" max="6" width="19.375" style="27" customWidth="1"/>
    <col min="7" max="7" width="11.625" style="27" hidden="1" customWidth="1"/>
    <col min="8" max="8" width="15.75390625" style="27" customWidth="1"/>
    <col min="9" max="9" width="18.00390625" style="27" customWidth="1"/>
    <col min="10" max="10" width="10.75390625" style="27" customWidth="1"/>
    <col min="11" max="11" width="9.125" style="27" customWidth="1"/>
    <col min="12" max="12" width="11.125" style="27" customWidth="1"/>
    <col min="13" max="16384" width="9.125" style="27" customWidth="1"/>
  </cols>
  <sheetData>
    <row r="1" spans="3:9" s="104" customFormat="1" ht="26.25">
      <c r="C1" s="105"/>
      <c r="E1" s="105" t="s">
        <v>47</v>
      </c>
      <c r="F1" s="172" t="s">
        <v>49</v>
      </c>
      <c r="G1" s="172"/>
      <c r="H1" s="172"/>
      <c r="I1" s="172"/>
    </row>
    <row r="2" spans="5:9" s="104" customFormat="1" ht="26.25">
      <c r="E2" s="105"/>
      <c r="F2" s="130" t="s">
        <v>114</v>
      </c>
      <c r="G2" s="131"/>
      <c r="H2" s="132"/>
      <c r="I2" s="132"/>
    </row>
    <row r="3" spans="5:9" s="104" customFormat="1" ht="26.25">
      <c r="E3" s="105"/>
      <c r="F3" s="130" t="s">
        <v>189</v>
      </c>
      <c r="G3" s="131"/>
      <c r="H3" s="132"/>
      <c r="I3" s="132"/>
    </row>
    <row r="4" spans="1:12" s="104" customFormat="1" ht="42" customHeight="1">
      <c r="A4" s="173" t="s">
        <v>44</v>
      </c>
      <c r="B4" s="173"/>
      <c r="C4" s="173"/>
      <c r="D4" s="173"/>
      <c r="E4" s="173"/>
      <c r="F4" s="173"/>
      <c r="G4" s="173"/>
      <c r="H4" s="173"/>
      <c r="I4" s="173"/>
      <c r="J4" s="106"/>
      <c r="L4" s="117"/>
    </row>
    <row r="5" spans="1:12" s="104" customFormat="1" ht="26.25">
      <c r="A5" s="173" t="s">
        <v>453</v>
      </c>
      <c r="B5" s="173"/>
      <c r="C5" s="173"/>
      <c r="D5" s="173"/>
      <c r="E5" s="173"/>
      <c r="F5" s="173"/>
      <c r="G5" s="173"/>
      <c r="H5" s="173"/>
      <c r="I5" s="173"/>
      <c r="J5" s="118"/>
      <c r="L5" s="117"/>
    </row>
    <row r="6" spans="8:12" ht="15.75">
      <c r="H6" s="167" t="s">
        <v>81</v>
      </c>
      <c r="I6" s="167"/>
      <c r="J6" s="119"/>
      <c r="L6" s="119"/>
    </row>
    <row r="7" spans="1:12" ht="78.75">
      <c r="A7" s="32" t="s">
        <v>341</v>
      </c>
      <c r="B7" s="32" t="s">
        <v>348</v>
      </c>
      <c r="C7" s="32" t="s">
        <v>349</v>
      </c>
      <c r="D7" s="32" t="s">
        <v>346</v>
      </c>
      <c r="E7" s="32" t="s">
        <v>513</v>
      </c>
      <c r="F7" s="32" t="s">
        <v>347</v>
      </c>
      <c r="G7" s="32" t="s">
        <v>510</v>
      </c>
      <c r="H7" s="32" t="s">
        <v>83</v>
      </c>
      <c r="I7" s="32" t="s">
        <v>232</v>
      </c>
      <c r="J7" s="120"/>
      <c r="L7" s="120"/>
    </row>
    <row r="8" spans="1:12" ht="15.75">
      <c r="A8" s="35">
        <v>1</v>
      </c>
      <c r="B8" s="35">
        <v>1</v>
      </c>
      <c r="C8" s="35">
        <v>2</v>
      </c>
      <c r="D8" s="35">
        <v>3</v>
      </c>
      <c r="E8" s="35">
        <v>4</v>
      </c>
      <c r="F8" s="35">
        <v>4</v>
      </c>
      <c r="G8" s="35">
        <v>6</v>
      </c>
      <c r="H8" s="35">
        <v>5</v>
      </c>
      <c r="I8" s="35">
        <v>6</v>
      </c>
      <c r="J8" s="121"/>
      <c r="L8" s="102"/>
    </row>
    <row r="9" spans="1:12" ht="15.75">
      <c r="A9" s="168"/>
      <c r="B9" s="168"/>
      <c r="C9" s="168"/>
      <c r="D9" s="168"/>
      <c r="E9" s="168"/>
      <c r="F9" s="168"/>
      <c r="G9" s="168"/>
      <c r="H9" s="168"/>
      <c r="I9" s="169"/>
      <c r="J9" s="58"/>
      <c r="L9" s="38"/>
    </row>
    <row r="10" spans="1:12" ht="15.75">
      <c r="A10" s="122" t="s">
        <v>350</v>
      </c>
      <c r="B10" s="77" t="s">
        <v>351</v>
      </c>
      <c r="C10" s="78" t="s">
        <v>116</v>
      </c>
      <c r="D10" s="107">
        <f>SUM(D11:D19)</f>
        <v>10844.1</v>
      </c>
      <c r="E10" s="107">
        <f>SUM(E11:E19)</f>
        <v>0</v>
      </c>
      <c r="F10" s="107">
        <f>SUM(F11:F19)</f>
        <v>5407.5</v>
      </c>
      <c r="G10" s="107" t="e">
        <f>SUM(G11:G19)</f>
        <v>#REF!</v>
      </c>
      <c r="H10" s="107">
        <f>F10-D10</f>
        <v>-5436.6</v>
      </c>
      <c r="I10" s="108">
        <f>F10/D10*100</f>
        <v>49.86582565634769</v>
      </c>
      <c r="J10" s="58"/>
      <c r="L10" s="38"/>
    </row>
    <row r="11" spans="1:12" ht="15.75">
      <c r="A11" s="88" t="s">
        <v>350</v>
      </c>
      <c r="B11" s="63" t="s">
        <v>351</v>
      </c>
      <c r="C11" s="73" t="s">
        <v>130</v>
      </c>
      <c r="D11" s="108">
        <v>698.1</v>
      </c>
      <c r="E11" s="108"/>
      <c r="F11" s="107">
        <v>344.7</v>
      </c>
      <c r="G11" s="107">
        <f>F11-L10</f>
        <v>344.7</v>
      </c>
      <c r="H11" s="107">
        <f aca="true" t="shared" si="0" ref="H11:H74">F11-D11</f>
        <v>-353.40000000000003</v>
      </c>
      <c r="I11" s="108">
        <f aca="true" t="shared" si="1" ref="I11:I74">F11/D11*100</f>
        <v>49.37688010313708</v>
      </c>
      <c r="J11" s="58"/>
      <c r="L11" s="38"/>
    </row>
    <row r="12" spans="1:12" ht="31.5">
      <c r="A12" s="88" t="s">
        <v>350</v>
      </c>
      <c r="B12" s="63" t="s">
        <v>351</v>
      </c>
      <c r="C12" s="73" t="s">
        <v>157</v>
      </c>
      <c r="D12" s="108">
        <v>4821.6</v>
      </c>
      <c r="E12" s="108"/>
      <c r="F12" s="107">
        <v>2322.1</v>
      </c>
      <c r="G12" s="107">
        <f>F12-L11</f>
        <v>2322.1</v>
      </c>
      <c r="H12" s="107">
        <f t="shared" si="0"/>
        <v>-2499.5000000000005</v>
      </c>
      <c r="I12" s="108">
        <f t="shared" si="1"/>
        <v>48.16036170565787</v>
      </c>
      <c r="J12" s="58"/>
      <c r="L12" s="38"/>
    </row>
    <row r="13" spans="1:12" ht="47.25">
      <c r="A13" s="88"/>
      <c r="B13" s="63" t="s">
        <v>351</v>
      </c>
      <c r="C13" s="73" t="s">
        <v>303</v>
      </c>
      <c r="D13" s="108">
        <v>6.4</v>
      </c>
      <c r="E13" s="108"/>
      <c r="F13" s="107">
        <v>2.4</v>
      </c>
      <c r="G13" s="107"/>
      <c r="H13" s="107">
        <f t="shared" si="0"/>
        <v>-4</v>
      </c>
      <c r="I13" s="108">
        <f t="shared" si="1"/>
        <v>37.49999999999999</v>
      </c>
      <c r="J13" s="58"/>
      <c r="L13" s="38"/>
    </row>
    <row r="14" spans="1:12" ht="31.5">
      <c r="A14" s="88" t="s">
        <v>350</v>
      </c>
      <c r="B14" s="63" t="s">
        <v>351</v>
      </c>
      <c r="C14" s="73" t="s">
        <v>158</v>
      </c>
      <c r="D14" s="108">
        <v>1139.8</v>
      </c>
      <c r="E14" s="108"/>
      <c r="F14" s="107">
        <v>628.8</v>
      </c>
      <c r="G14" s="107">
        <f>F14-L12</f>
        <v>628.8</v>
      </c>
      <c r="H14" s="107">
        <f t="shared" si="0"/>
        <v>-511</v>
      </c>
      <c r="I14" s="108">
        <f t="shared" si="1"/>
        <v>55.1675732584664</v>
      </c>
      <c r="J14" s="58"/>
      <c r="L14" s="38"/>
    </row>
    <row r="15" spans="1:12" ht="31.5">
      <c r="A15" s="88" t="s">
        <v>350</v>
      </c>
      <c r="B15" s="63" t="s">
        <v>351</v>
      </c>
      <c r="C15" s="54" t="s">
        <v>159</v>
      </c>
      <c r="D15" s="108">
        <v>1757.3</v>
      </c>
      <c r="E15" s="108"/>
      <c r="F15" s="107">
        <v>903.1</v>
      </c>
      <c r="G15" s="107">
        <f>F15-L14</f>
        <v>903.1</v>
      </c>
      <c r="H15" s="107">
        <f t="shared" si="0"/>
        <v>-854.1999999999999</v>
      </c>
      <c r="I15" s="108">
        <f t="shared" si="1"/>
        <v>51.391338985944344</v>
      </c>
      <c r="J15" s="58"/>
      <c r="L15" s="38"/>
    </row>
    <row r="16" spans="1:12" ht="47.25">
      <c r="A16" s="88" t="s">
        <v>350</v>
      </c>
      <c r="B16" s="63" t="s">
        <v>351</v>
      </c>
      <c r="C16" s="54" t="s">
        <v>160</v>
      </c>
      <c r="D16" s="108">
        <v>815.2</v>
      </c>
      <c r="E16" s="108"/>
      <c r="F16" s="107">
        <v>418.3</v>
      </c>
      <c r="G16" s="107">
        <f>F16-L15</f>
        <v>418.3</v>
      </c>
      <c r="H16" s="107">
        <f t="shared" si="0"/>
        <v>-396.90000000000003</v>
      </c>
      <c r="I16" s="108">
        <f t="shared" si="1"/>
        <v>51.312561334641806</v>
      </c>
      <c r="J16" s="58"/>
      <c r="L16" s="38"/>
    </row>
    <row r="17" spans="1:12" ht="31.5">
      <c r="A17" s="88" t="s">
        <v>350</v>
      </c>
      <c r="B17" s="63" t="s">
        <v>351</v>
      </c>
      <c r="C17" s="54" t="s">
        <v>161</v>
      </c>
      <c r="D17" s="108">
        <v>786.9</v>
      </c>
      <c r="E17" s="108"/>
      <c r="F17" s="107">
        <v>375.7</v>
      </c>
      <c r="G17" s="107">
        <f>F17-L16</f>
        <v>375.7</v>
      </c>
      <c r="H17" s="107">
        <f t="shared" si="0"/>
        <v>-411.2</v>
      </c>
      <c r="I17" s="108">
        <f t="shared" si="1"/>
        <v>47.7443131274622</v>
      </c>
      <c r="J17" s="58"/>
      <c r="L17" s="38"/>
    </row>
    <row r="18" spans="1:12" ht="31.5">
      <c r="A18" s="88" t="s">
        <v>350</v>
      </c>
      <c r="B18" s="63" t="s">
        <v>351</v>
      </c>
      <c r="C18" s="73" t="s">
        <v>162</v>
      </c>
      <c r="D18" s="108">
        <v>431.5</v>
      </c>
      <c r="E18" s="108"/>
      <c r="F18" s="107">
        <v>220.7</v>
      </c>
      <c r="G18" s="107" t="e">
        <f>F18-#REF!</f>
        <v>#REF!</v>
      </c>
      <c r="H18" s="107">
        <f t="shared" si="0"/>
        <v>-210.8</v>
      </c>
      <c r="I18" s="108">
        <f t="shared" si="1"/>
        <v>51.14716106604866</v>
      </c>
      <c r="J18" s="58"/>
      <c r="L18" s="38"/>
    </row>
    <row r="19" spans="1:12" ht="31.5">
      <c r="A19" s="88" t="s">
        <v>350</v>
      </c>
      <c r="B19" s="63" t="s">
        <v>351</v>
      </c>
      <c r="C19" s="73" t="s">
        <v>163</v>
      </c>
      <c r="D19" s="108">
        <v>387.3</v>
      </c>
      <c r="E19" s="108"/>
      <c r="F19" s="107">
        <v>191.7</v>
      </c>
      <c r="G19" s="107">
        <f>F19-L18</f>
        <v>191.7</v>
      </c>
      <c r="H19" s="107">
        <f t="shared" si="0"/>
        <v>-195.60000000000002</v>
      </c>
      <c r="I19" s="108">
        <f t="shared" si="1"/>
        <v>49.49651432997676</v>
      </c>
      <c r="J19" s="58"/>
      <c r="L19" s="58"/>
    </row>
    <row r="20" spans="1:12" ht="63">
      <c r="A20" s="88"/>
      <c r="B20" s="71" t="s">
        <v>8</v>
      </c>
      <c r="C20" s="54" t="s">
        <v>164</v>
      </c>
      <c r="D20" s="109">
        <v>5.6</v>
      </c>
      <c r="E20" s="109"/>
      <c r="F20" s="107">
        <v>0.6</v>
      </c>
      <c r="G20" s="107"/>
      <c r="H20" s="107">
        <f t="shared" si="0"/>
        <v>-5</v>
      </c>
      <c r="I20" s="108">
        <f t="shared" si="1"/>
        <v>10.714285714285715</v>
      </c>
      <c r="J20" s="58"/>
      <c r="L20" s="58"/>
    </row>
    <row r="21" spans="1:12" ht="15.75">
      <c r="A21" s="88" t="s">
        <v>352</v>
      </c>
      <c r="B21" s="63" t="s">
        <v>353</v>
      </c>
      <c r="C21" s="73" t="s">
        <v>117</v>
      </c>
      <c r="D21" s="108">
        <f>SUM(D22:D28)</f>
        <v>57385.6</v>
      </c>
      <c r="E21" s="108">
        <f>SUM(E22:E28)</f>
        <v>0</v>
      </c>
      <c r="F21" s="108">
        <f>SUM(F22:F28)</f>
        <v>33744.2</v>
      </c>
      <c r="G21" s="108">
        <f>SUM(G22:G28)</f>
        <v>33744.2</v>
      </c>
      <c r="H21" s="107">
        <f t="shared" si="0"/>
        <v>-23641.4</v>
      </c>
      <c r="I21" s="108">
        <f t="shared" si="1"/>
        <v>58.80255673897285</v>
      </c>
      <c r="J21" s="58"/>
      <c r="L21" s="38"/>
    </row>
    <row r="22" spans="1:12" ht="15.75">
      <c r="A22" s="88" t="s">
        <v>412</v>
      </c>
      <c r="B22" s="63" t="s">
        <v>411</v>
      </c>
      <c r="C22" s="73" t="s">
        <v>448</v>
      </c>
      <c r="D22" s="108">
        <v>21268.7</v>
      </c>
      <c r="E22" s="108"/>
      <c r="F22" s="107">
        <v>11499.5</v>
      </c>
      <c r="G22" s="107">
        <f>F22-L21</f>
        <v>11499.5</v>
      </c>
      <c r="H22" s="107">
        <f t="shared" si="0"/>
        <v>-9769.2</v>
      </c>
      <c r="I22" s="108">
        <f t="shared" si="1"/>
        <v>54.06771452886166</v>
      </c>
      <c r="J22" s="58"/>
      <c r="L22" s="38"/>
    </row>
    <row r="23" spans="1:12" ht="31.5" hidden="1">
      <c r="A23" s="88"/>
      <c r="B23" s="63" t="s">
        <v>411</v>
      </c>
      <c r="C23" s="73" t="s">
        <v>307</v>
      </c>
      <c r="D23" s="108"/>
      <c r="E23" s="108"/>
      <c r="F23" s="107"/>
      <c r="G23" s="107"/>
      <c r="H23" s="107">
        <f t="shared" si="0"/>
        <v>0</v>
      </c>
      <c r="I23" s="108" t="e">
        <f t="shared" si="1"/>
        <v>#DIV/0!</v>
      </c>
      <c r="J23" s="58"/>
      <c r="L23" s="38"/>
    </row>
    <row r="24" spans="1:12" ht="15.75">
      <c r="A24" s="88" t="s">
        <v>414</v>
      </c>
      <c r="B24" s="63" t="s">
        <v>413</v>
      </c>
      <c r="C24" s="73" t="s">
        <v>449</v>
      </c>
      <c r="D24" s="108">
        <v>29332.5</v>
      </c>
      <c r="E24" s="108"/>
      <c r="F24" s="107">
        <v>18366.6</v>
      </c>
      <c r="G24" s="107">
        <f>F24-L22</f>
        <v>18366.6</v>
      </c>
      <c r="H24" s="107">
        <f t="shared" si="0"/>
        <v>-10965.900000000001</v>
      </c>
      <c r="I24" s="108">
        <f t="shared" si="1"/>
        <v>62.615187931475326</v>
      </c>
      <c r="J24" s="58"/>
      <c r="L24" s="38"/>
    </row>
    <row r="25" spans="1:12" ht="31.5">
      <c r="A25" s="88" t="s">
        <v>412</v>
      </c>
      <c r="B25" s="63" t="s">
        <v>514</v>
      </c>
      <c r="C25" s="73" t="s">
        <v>166</v>
      </c>
      <c r="D25" s="108">
        <v>294.8</v>
      </c>
      <c r="E25" s="108"/>
      <c r="F25" s="107">
        <v>222.5</v>
      </c>
      <c r="G25" s="107">
        <f>F25-L24</f>
        <v>222.5</v>
      </c>
      <c r="H25" s="107">
        <f t="shared" si="0"/>
        <v>-72.30000000000001</v>
      </c>
      <c r="I25" s="108">
        <f t="shared" si="1"/>
        <v>75.47489823609226</v>
      </c>
      <c r="J25" s="58"/>
      <c r="L25" s="38"/>
    </row>
    <row r="26" spans="1:12" ht="21.75" customHeight="1">
      <c r="A26" s="88" t="s">
        <v>416</v>
      </c>
      <c r="B26" s="63" t="s">
        <v>415</v>
      </c>
      <c r="C26" s="73" t="s">
        <v>450</v>
      </c>
      <c r="D26" s="108">
        <v>2966.7</v>
      </c>
      <c r="E26" s="108"/>
      <c r="F26" s="107">
        <v>1775.9</v>
      </c>
      <c r="G26" s="107">
        <f>F26-L25</f>
        <v>1775.9</v>
      </c>
      <c r="H26" s="107">
        <f t="shared" si="0"/>
        <v>-1190.7999999999997</v>
      </c>
      <c r="I26" s="108">
        <f t="shared" si="1"/>
        <v>59.861125155897135</v>
      </c>
      <c r="J26" s="58"/>
      <c r="L26" s="38"/>
    </row>
    <row r="27" spans="1:12" ht="19.5" customHeight="1" hidden="1">
      <c r="A27" s="88" t="s">
        <v>416</v>
      </c>
      <c r="B27" s="63" t="s">
        <v>415</v>
      </c>
      <c r="C27" s="73" t="s">
        <v>443</v>
      </c>
      <c r="D27" s="108"/>
      <c r="E27" s="108"/>
      <c r="F27" s="107"/>
      <c r="G27" s="107">
        <f>F27-L26</f>
        <v>0</v>
      </c>
      <c r="H27" s="107">
        <f t="shared" si="0"/>
        <v>0</v>
      </c>
      <c r="I27" s="108" t="e">
        <f t="shared" si="1"/>
        <v>#DIV/0!</v>
      </c>
      <c r="J27" s="58"/>
      <c r="L27" s="38"/>
    </row>
    <row r="28" spans="1:12" ht="15.75">
      <c r="A28" s="88" t="s">
        <v>417</v>
      </c>
      <c r="B28" s="63" t="s">
        <v>418</v>
      </c>
      <c r="C28" s="73" t="s">
        <v>118</v>
      </c>
      <c r="D28" s="107">
        <f>SUM(D29:D34)</f>
        <v>3522.9</v>
      </c>
      <c r="E28" s="107">
        <f>SUM(E29:E34)</f>
        <v>0</v>
      </c>
      <c r="F28" s="107">
        <f>SUM(F29:F34)</f>
        <v>1879.7000000000003</v>
      </c>
      <c r="G28" s="107">
        <f>SUM(G29:G35)</f>
        <v>1879.7000000000003</v>
      </c>
      <c r="H28" s="107">
        <f t="shared" si="0"/>
        <v>-1643.1999999999998</v>
      </c>
      <c r="I28" s="108">
        <f t="shared" si="1"/>
        <v>53.356609611399705</v>
      </c>
      <c r="J28" s="58"/>
      <c r="L28" s="38"/>
    </row>
    <row r="29" spans="1:12" ht="24" customHeight="1">
      <c r="A29" s="88" t="s">
        <v>417</v>
      </c>
      <c r="B29" s="63" t="s">
        <v>430</v>
      </c>
      <c r="C29" s="73" t="s">
        <v>455</v>
      </c>
      <c r="D29" s="108">
        <v>696.7</v>
      </c>
      <c r="E29" s="108"/>
      <c r="F29" s="107">
        <v>359.3</v>
      </c>
      <c r="G29" s="107">
        <f aca="true" t="shared" si="2" ref="G29:G35">F29-L28</f>
        <v>359.3</v>
      </c>
      <c r="H29" s="107">
        <f t="shared" si="0"/>
        <v>-337.40000000000003</v>
      </c>
      <c r="I29" s="108">
        <f t="shared" si="1"/>
        <v>51.5716951342041</v>
      </c>
      <c r="J29" s="58"/>
      <c r="L29" s="38"/>
    </row>
    <row r="30" spans="1:12" ht="15.75">
      <c r="A30" s="88" t="s">
        <v>417</v>
      </c>
      <c r="B30" s="63" t="s">
        <v>431</v>
      </c>
      <c r="C30" s="73" t="s">
        <v>456</v>
      </c>
      <c r="D30" s="108">
        <v>1052.3</v>
      </c>
      <c r="E30" s="108"/>
      <c r="F30" s="107">
        <v>545.1</v>
      </c>
      <c r="G30" s="107">
        <f t="shared" si="2"/>
        <v>545.1</v>
      </c>
      <c r="H30" s="107">
        <f t="shared" si="0"/>
        <v>-507.19999999999993</v>
      </c>
      <c r="I30" s="108">
        <f t="shared" si="1"/>
        <v>51.800817257436094</v>
      </c>
      <c r="J30" s="58"/>
      <c r="L30" s="38"/>
    </row>
    <row r="31" spans="1:12" ht="33" customHeight="1">
      <c r="A31" s="88" t="s">
        <v>417</v>
      </c>
      <c r="B31" s="63" t="s">
        <v>432</v>
      </c>
      <c r="C31" s="73" t="s">
        <v>457</v>
      </c>
      <c r="D31" s="108">
        <v>725.1</v>
      </c>
      <c r="E31" s="108"/>
      <c r="F31" s="107">
        <v>361</v>
      </c>
      <c r="G31" s="107">
        <f t="shared" si="2"/>
        <v>361</v>
      </c>
      <c r="H31" s="107">
        <f t="shared" si="0"/>
        <v>-364.1</v>
      </c>
      <c r="I31" s="108">
        <f t="shared" si="1"/>
        <v>49.7862363811888</v>
      </c>
      <c r="J31" s="58"/>
      <c r="L31" s="38"/>
    </row>
    <row r="32" spans="1:12" ht="18.75" customHeight="1">
      <c r="A32" s="88" t="s">
        <v>417</v>
      </c>
      <c r="B32" s="63" t="s">
        <v>427</v>
      </c>
      <c r="C32" s="73" t="s">
        <v>458</v>
      </c>
      <c r="D32" s="108">
        <v>965</v>
      </c>
      <c r="E32" s="108"/>
      <c r="F32" s="107">
        <v>574.9</v>
      </c>
      <c r="G32" s="107">
        <f t="shared" si="2"/>
        <v>574.9</v>
      </c>
      <c r="H32" s="107">
        <f t="shared" si="0"/>
        <v>-390.1</v>
      </c>
      <c r="I32" s="108">
        <f t="shared" si="1"/>
        <v>59.57512953367875</v>
      </c>
      <c r="J32" s="58"/>
      <c r="L32" s="38"/>
    </row>
    <row r="33" spans="1:12" ht="35.25" customHeight="1">
      <c r="A33" s="88" t="s">
        <v>417</v>
      </c>
      <c r="B33" s="63" t="s">
        <v>493</v>
      </c>
      <c r="C33" s="73" t="s">
        <v>167</v>
      </c>
      <c r="D33" s="108">
        <v>69.3</v>
      </c>
      <c r="E33" s="108"/>
      <c r="F33" s="107">
        <v>26.7</v>
      </c>
      <c r="G33" s="107">
        <f t="shared" si="2"/>
        <v>26.7</v>
      </c>
      <c r="H33" s="107">
        <f t="shared" si="0"/>
        <v>-42.599999999999994</v>
      </c>
      <c r="I33" s="108">
        <f t="shared" si="1"/>
        <v>38.52813852813853</v>
      </c>
      <c r="J33" s="58"/>
      <c r="L33" s="38"/>
    </row>
    <row r="34" spans="1:12" ht="30" customHeight="1">
      <c r="A34" s="123" t="s">
        <v>417</v>
      </c>
      <c r="B34" s="71" t="s">
        <v>481</v>
      </c>
      <c r="C34" s="54" t="s">
        <v>482</v>
      </c>
      <c r="D34" s="108">
        <v>14.5</v>
      </c>
      <c r="E34" s="108"/>
      <c r="F34" s="107">
        <v>12.7</v>
      </c>
      <c r="G34" s="107">
        <f t="shared" si="2"/>
        <v>12.7</v>
      </c>
      <c r="H34" s="107">
        <f t="shared" si="0"/>
        <v>-1.8000000000000007</v>
      </c>
      <c r="I34" s="108">
        <f t="shared" si="1"/>
        <v>87.58620689655172</v>
      </c>
      <c r="J34" s="58"/>
      <c r="L34" s="38"/>
    </row>
    <row r="35" spans="1:12" ht="15.75" customHeight="1" hidden="1">
      <c r="A35" s="123" t="s">
        <v>417</v>
      </c>
      <c r="B35" s="71" t="s">
        <v>489</v>
      </c>
      <c r="C35" s="73" t="s">
        <v>517</v>
      </c>
      <c r="D35" s="108"/>
      <c r="E35" s="108">
        <v>402.9</v>
      </c>
      <c r="F35" s="107"/>
      <c r="G35" s="107">
        <f t="shared" si="2"/>
        <v>0</v>
      </c>
      <c r="H35" s="107">
        <f t="shared" si="0"/>
        <v>0</v>
      </c>
      <c r="I35" s="108" t="e">
        <f t="shared" si="1"/>
        <v>#DIV/0!</v>
      </c>
      <c r="J35" s="58"/>
      <c r="K35" s="58"/>
      <c r="L35" s="58"/>
    </row>
    <row r="36" spans="1:12" ht="19.5" customHeight="1" hidden="1">
      <c r="A36" s="88" t="s">
        <v>459</v>
      </c>
      <c r="B36" s="63" t="s">
        <v>354</v>
      </c>
      <c r="C36" s="73" t="s">
        <v>460</v>
      </c>
      <c r="D36" s="108">
        <f>SUM(D37:D37)</f>
        <v>0</v>
      </c>
      <c r="E36" s="108">
        <f>SUM(E37:E37)</f>
        <v>0</v>
      </c>
      <c r="F36" s="108">
        <f>SUM(F37:F37)</f>
        <v>0</v>
      </c>
      <c r="G36" s="108">
        <f>SUM(G37:G37)</f>
        <v>0</v>
      </c>
      <c r="H36" s="107">
        <f t="shared" si="0"/>
        <v>0</v>
      </c>
      <c r="I36" s="108" t="e">
        <f t="shared" si="1"/>
        <v>#DIV/0!</v>
      </c>
      <c r="J36" s="58"/>
      <c r="L36" s="38"/>
    </row>
    <row r="37" spans="1:12" ht="33.75" customHeight="1" hidden="1">
      <c r="A37" s="88" t="s">
        <v>400</v>
      </c>
      <c r="B37" s="63" t="s">
        <v>401</v>
      </c>
      <c r="C37" s="54" t="s">
        <v>485</v>
      </c>
      <c r="D37" s="108"/>
      <c r="E37" s="108"/>
      <c r="F37" s="107"/>
      <c r="G37" s="107">
        <f>F37-L36</f>
        <v>0</v>
      </c>
      <c r="H37" s="107">
        <f t="shared" si="0"/>
        <v>0</v>
      </c>
      <c r="I37" s="108" t="e">
        <f t="shared" si="1"/>
        <v>#DIV/0!</v>
      </c>
      <c r="J37" s="58"/>
      <c r="L37" s="58"/>
    </row>
    <row r="38" spans="1:12" ht="33.75" customHeight="1">
      <c r="A38" s="88" t="s">
        <v>461</v>
      </c>
      <c r="B38" s="63" t="s">
        <v>355</v>
      </c>
      <c r="C38" s="54" t="s">
        <v>119</v>
      </c>
      <c r="D38" s="108">
        <f>D39+D52+D91+D93+D104+D110+D60+D92</f>
        <v>40507.8</v>
      </c>
      <c r="E38" s="108">
        <f>E39+E52+E91+E93+E104+E110+E60+E92</f>
        <v>534.8</v>
      </c>
      <c r="F38" s="108">
        <f>F39+F52+F60+F91+F92+F93+F104+F110</f>
        <v>18494.2</v>
      </c>
      <c r="G38" s="108" t="e">
        <f>G39+G52+G61+G62+#REF!+G83+G87+G90+G91+G93+G104+G111</f>
        <v>#REF!</v>
      </c>
      <c r="H38" s="107">
        <f t="shared" si="0"/>
        <v>-22013.600000000002</v>
      </c>
      <c r="I38" s="108">
        <f t="shared" si="1"/>
        <v>45.65589837019043</v>
      </c>
      <c r="J38" s="58"/>
      <c r="L38" s="58"/>
    </row>
    <row r="39" spans="1:12" ht="31.5">
      <c r="A39" s="88"/>
      <c r="B39" s="77" t="s">
        <v>499</v>
      </c>
      <c r="C39" s="73" t="s">
        <v>120</v>
      </c>
      <c r="D39" s="108">
        <f>SUM(D40:D51)</f>
        <v>4233.799999999999</v>
      </c>
      <c r="E39" s="108">
        <f>SUM(E40:E51)</f>
        <v>0</v>
      </c>
      <c r="F39" s="108">
        <f>SUM(F40:F51)</f>
        <v>1398.6</v>
      </c>
      <c r="G39" s="108">
        <f>SUM(G40:G50)</f>
        <v>1297.3</v>
      </c>
      <c r="H39" s="107">
        <f t="shared" si="0"/>
        <v>-2835.1999999999994</v>
      </c>
      <c r="I39" s="108">
        <f t="shared" si="1"/>
        <v>33.03415371533847</v>
      </c>
      <c r="J39" s="58"/>
      <c r="L39" s="38"/>
    </row>
    <row r="40" spans="1:12" ht="78.75">
      <c r="A40" s="88" t="s">
        <v>356</v>
      </c>
      <c r="B40" s="63" t="s">
        <v>357</v>
      </c>
      <c r="C40" s="81" t="s">
        <v>291</v>
      </c>
      <c r="D40" s="108">
        <v>1504.1</v>
      </c>
      <c r="E40" s="108"/>
      <c r="F40" s="107">
        <v>542.7</v>
      </c>
      <c r="G40" s="107">
        <f aca="true" t="shared" si="3" ref="G40:G50">F40-L39</f>
        <v>542.7</v>
      </c>
      <c r="H40" s="107">
        <f t="shared" si="0"/>
        <v>-961.3999999999999</v>
      </c>
      <c r="I40" s="108">
        <f t="shared" si="1"/>
        <v>36.08137756798086</v>
      </c>
      <c r="J40" s="58"/>
      <c r="L40" s="38"/>
    </row>
    <row r="41" spans="1:12" ht="78.75">
      <c r="A41" s="88" t="s">
        <v>356</v>
      </c>
      <c r="B41" s="63" t="s">
        <v>403</v>
      </c>
      <c r="C41" s="81" t="s">
        <v>291</v>
      </c>
      <c r="D41" s="108">
        <v>2.5</v>
      </c>
      <c r="E41" s="108"/>
      <c r="F41" s="107">
        <v>0</v>
      </c>
      <c r="G41" s="107">
        <f t="shared" si="3"/>
        <v>0</v>
      </c>
      <c r="H41" s="107">
        <f t="shared" si="0"/>
        <v>-2.5</v>
      </c>
      <c r="I41" s="108">
        <f t="shared" si="1"/>
        <v>0</v>
      </c>
      <c r="J41" s="58"/>
      <c r="L41" s="38"/>
    </row>
    <row r="42" spans="1:12" ht="78.75">
      <c r="A42" s="88" t="s">
        <v>356</v>
      </c>
      <c r="B42" s="63" t="s">
        <v>404</v>
      </c>
      <c r="C42" s="81" t="s">
        <v>292</v>
      </c>
      <c r="D42" s="108">
        <v>16</v>
      </c>
      <c r="E42" s="108"/>
      <c r="F42" s="107">
        <v>1.1</v>
      </c>
      <c r="G42" s="107">
        <f t="shared" si="3"/>
        <v>1.1</v>
      </c>
      <c r="H42" s="107">
        <f t="shared" si="0"/>
        <v>-14.9</v>
      </c>
      <c r="I42" s="108">
        <f t="shared" si="1"/>
        <v>6.875000000000001</v>
      </c>
      <c r="J42" s="58"/>
      <c r="L42" s="38"/>
    </row>
    <row r="43" spans="1:12" ht="78.75">
      <c r="A43" s="88" t="s">
        <v>356</v>
      </c>
      <c r="B43" s="63" t="s">
        <v>405</v>
      </c>
      <c r="C43" s="124" t="s">
        <v>293</v>
      </c>
      <c r="D43" s="108">
        <v>788</v>
      </c>
      <c r="E43" s="108"/>
      <c r="F43" s="107">
        <v>155.7</v>
      </c>
      <c r="G43" s="107">
        <f t="shared" si="3"/>
        <v>155.7</v>
      </c>
      <c r="H43" s="107">
        <f t="shared" si="0"/>
        <v>-632.3</v>
      </c>
      <c r="I43" s="108">
        <f t="shared" si="1"/>
        <v>19.758883248730964</v>
      </c>
      <c r="J43" s="58"/>
      <c r="L43" s="38"/>
    </row>
    <row r="44" spans="1:12" ht="67.5" customHeight="1" hidden="1">
      <c r="A44" s="88" t="s">
        <v>356</v>
      </c>
      <c r="B44" s="63" t="s">
        <v>488</v>
      </c>
      <c r="C44" s="79" t="s">
        <v>31</v>
      </c>
      <c r="D44" s="108"/>
      <c r="E44" s="108"/>
      <c r="F44" s="107"/>
      <c r="G44" s="107">
        <f t="shared" si="3"/>
        <v>0</v>
      </c>
      <c r="H44" s="107">
        <f t="shared" si="0"/>
        <v>0</v>
      </c>
      <c r="I44" s="108" t="e">
        <f t="shared" si="1"/>
        <v>#DIV/0!</v>
      </c>
      <c r="J44" s="58"/>
      <c r="L44" s="38"/>
    </row>
    <row r="45" spans="1:12" ht="0.75" customHeight="1" hidden="1">
      <c r="A45" s="88" t="s">
        <v>356</v>
      </c>
      <c r="B45" s="63" t="s">
        <v>442</v>
      </c>
      <c r="C45" s="62" t="s">
        <v>26</v>
      </c>
      <c r="D45" s="108"/>
      <c r="E45" s="108"/>
      <c r="F45" s="107"/>
      <c r="G45" s="107">
        <f t="shared" si="3"/>
        <v>0</v>
      </c>
      <c r="H45" s="107">
        <f t="shared" si="0"/>
        <v>0</v>
      </c>
      <c r="I45" s="108" t="e">
        <f t="shared" si="1"/>
        <v>#DIV/0!</v>
      </c>
      <c r="J45" s="58"/>
      <c r="L45" s="38"/>
    </row>
    <row r="46" spans="1:12" ht="77.25" customHeight="1">
      <c r="A46" s="88" t="s">
        <v>381</v>
      </c>
      <c r="B46" s="63" t="s">
        <v>423</v>
      </c>
      <c r="C46" s="81" t="s">
        <v>173</v>
      </c>
      <c r="D46" s="108">
        <v>1000</v>
      </c>
      <c r="E46" s="108"/>
      <c r="F46" s="107">
        <v>404.5</v>
      </c>
      <c r="G46" s="107">
        <f t="shared" si="3"/>
        <v>404.5</v>
      </c>
      <c r="H46" s="107">
        <f t="shared" si="0"/>
        <v>-595.5</v>
      </c>
      <c r="I46" s="108">
        <f t="shared" si="1"/>
        <v>40.45</v>
      </c>
      <c r="J46" s="58"/>
      <c r="L46" s="38"/>
    </row>
    <row r="47" spans="1:12" ht="78.75">
      <c r="A47" s="88" t="s">
        <v>381</v>
      </c>
      <c r="B47" s="63" t="s">
        <v>492</v>
      </c>
      <c r="C47" s="81" t="s">
        <v>174</v>
      </c>
      <c r="D47" s="108">
        <v>0.5</v>
      </c>
      <c r="E47" s="108"/>
      <c r="F47" s="107">
        <v>0</v>
      </c>
      <c r="G47" s="107">
        <f t="shared" si="3"/>
        <v>0</v>
      </c>
      <c r="H47" s="107">
        <f t="shared" si="0"/>
        <v>-0.5</v>
      </c>
      <c r="I47" s="108">
        <f t="shared" si="1"/>
        <v>0</v>
      </c>
      <c r="J47" s="58"/>
      <c r="L47" s="38"/>
    </row>
    <row r="48" spans="1:12" ht="67.5" customHeight="1">
      <c r="A48" s="88" t="s">
        <v>381</v>
      </c>
      <c r="B48" s="63" t="s">
        <v>424</v>
      </c>
      <c r="C48" s="81" t="s">
        <v>175</v>
      </c>
      <c r="D48" s="108">
        <v>30</v>
      </c>
      <c r="E48" s="108"/>
      <c r="F48" s="107">
        <v>6.2</v>
      </c>
      <c r="G48" s="107">
        <f t="shared" si="3"/>
        <v>6.2</v>
      </c>
      <c r="H48" s="107">
        <f t="shared" si="0"/>
        <v>-23.8</v>
      </c>
      <c r="I48" s="108">
        <f t="shared" si="1"/>
        <v>20.666666666666668</v>
      </c>
      <c r="J48" s="58"/>
      <c r="L48" s="38"/>
    </row>
    <row r="49" spans="1:12" ht="48.75" customHeight="1">
      <c r="A49" s="88" t="s">
        <v>381</v>
      </c>
      <c r="B49" s="63" t="s">
        <v>498</v>
      </c>
      <c r="C49" s="81" t="s">
        <v>176</v>
      </c>
      <c r="D49" s="108">
        <v>166.7</v>
      </c>
      <c r="E49" s="108"/>
      <c r="F49" s="107">
        <v>79.3</v>
      </c>
      <c r="G49" s="107">
        <f t="shared" si="3"/>
        <v>79.3</v>
      </c>
      <c r="H49" s="107">
        <f t="shared" si="0"/>
        <v>-87.39999999999999</v>
      </c>
      <c r="I49" s="108">
        <f t="shared" si="1"/>
        <v>47.570485902819435</v>
      </c>
      <c r="J49" s="58"/>
      <c r="L49" s="38"/>
    </row>
    <row r="50" spans="1:12" ht="31.5">
      <c r="A50" s="88" t="s">
        <v>381</v>
      </c>
      <c r="B50" s="63" t="s">
        <v>516</v>
      </c>
      <c r="C50" s="81" t="s">
        <v>177</v>
      </c>
      <c r="D50" s="108">
        <v>217</v>
      </c>
      <c r="E50" s="108"/>
      <c r="F50" s="107">
        <v>107.8</v>
      </c>
      <c r="G50" s="107">
        <f t="shared" si="3"/>
        <v>107.8</v>
      </c>
      <c r="H50" s="107">
        <f t="shared" si="0"/>
        <v>-109.2</v>
      </c>
      <c r="I50" s="108">
        <f t="shared" si="1"/>
        <v>49.67741935483871</v>
      </c>
      <c r="J50" s="58"/>
      <c r="K50" s="58"/>
      <c r="L50" s="58"/>
    </row>
    <row r="51" spans="1:12" ht="18.75" customHeight="1">
      <c r="A51" s="88" t="s">
        <v>381</v>
      </c>
      <c r="B51" s="63" t="s">
        <v>34</v>
      </c>
      <c r="C51" s="81" t="s">
        <v>190</v>
      </c>
      <c r="D51" s="108">
        <v>509</v>
      </c>
      <c r="E51" s="108"/>
      <c r="F51" s="107">
        <v>101.3</v>
      </c>
      <c r="G51" s="107"/>
      <c r="H51" s="107">
        <f t="shared" si="0"/>
        <v>-407.7</v>
      </c>
      <c r="I51" s="108">
        <f t="shared" si="1"/>
        <v>19.901768172888016</v>
      </c>
      <c r="J51" s="58"/>
      <c r="K51" s="58"/>
      <c r="L51" s="58"/>
    </row>
    <row r="52" spans="1:12" ht="31.5">
      <c r="A52" s="88"/>
      <c r="B52" s="77" t="s">
        <v>500</v>
      </c>
      <c r="C52" s="62" t="s">
        <v>121</v>
      </c>
      <c r="D52" s="108">
        <f>SUM(D53:D59)</f>
        <v>26601.300000000003</v>
      </c>
      <c r="E52" s="108">
        <f>SUM(E53:E59)</f>
        <v>0</v>
      </c>
      <c r="F52" s="108">
        <f>SUM(F53:F59)</f>
        <v>12402.9</v>
      </c>
      <c r="G52" s="108">
        <f>SUM(G53:G57)</f>
        <v>12122.199999999999</v>
      </c>
      <c r="H52" s="107">
        <f t="shared" si="0"/>
        <v>-14198.400000000003</v>
      </c>
      <c r="I52" s="108">
        <f t="shared" si="1"/>
        <v>46.625164935548256</v>
      </c>
      <c r="J52" s="58"/>
      <c r="L52" s="38"/>
    </row>
    <row r="53" spans="1:12" ht="19.5" customHeight="1">
      <c r="A53" s="88" t="s">
        <v>359</v>
      </c>
      <c r="B53" s="63" t="s">
        <v>406</v>
      </c>
      <c r="C53" s="54" t="s">
        <v>191</v>
      </c>
      <c r="D53" s="108">
        <v>300.7</v>
      </c>
      <c r="E53" s="108"/>
      <c r="F53" s="107">
        <v>133.8</v>
      </c>
      <c r="G53" s="107">
        <f aca="true" t="shared" si="4" ref="G53:G58">F53-L52</f>
        <v>133.8</v>
      </c>
      <c r="H53" s="107">
        <f t="shared" si="0"/>
        <v>-166.89999999999998</v>
      </c>
      <c r="I53" s="108">
        <f t="shared" si="1"/>
        <v>44.49617559028933</v>
      </c>
      <c r="J53" s="58"/>
      <c r="L53" s="38"/>
    </row>
    <row r="54" spans="1:12" ht="19.5" customHeight="1">
      <c r="A54" s="88" t="s">
        <v>359</v>
      </c>
      <c r="B54" s="63" t="s">
        <v>407</v>
      </c>
      <c r="C54" s="54" t="s">
        <v>192</v>
      </c>
      <c r="D54" s="108">
        <v>3561.1</v>
      </c>
      <c r="E54" s="108"/>
      <c r="F54" s="107">
        <v>2008.3</v>
      </c>
      <c r="G54" s="107">
        <f t="shared" si="4"/>
        <v>2008.3</v>
      </c>
      <c r="H54" s="107">
        <f t="shared" si="0"/>
        <v>-1552.8</v>
      </c>
      <c r="I54" s="108">
        <f t="shared" si="1"/>
        <v>56.39549577377777</v>
      </c>
      <c r="J54" s="58"/>
      <c r="L54" s="38"/>
    </row>
    <row r="55" spans="1:12" ht="18.75" customHeight="1">
      <c r="A55" s="88" t="s">
        <v>359</v>
      </c>
      <c r="B55" s="63" t="s">
        <v>408</v>
      </c>
      <c r="C55" s="54" t="s">
        <v>193</v>
      </c>
      <c r="D55" s="108">
        <v>17306.9</v>
      </c>
      <c r="E55" s="108"/>
      <c r="F55" s="107">
        <v>7712.3</v>
      </c>
      <c r="G55" s="107">
        <f t="shared" si="4"/>
        <v>7712.3</v>
      </c>
      <c r="H55" s="107">
        <f t="shared" si="0"/>
        <v>-9594.600000000002</v>
      </c>
      <c r="I55" s="108">
        <f t="shared" si="1"/>
        <v>44.5619955046831</v>
      </c>
      <c r="J55" s="58"/>
      <c r="L55" s="38"/>
    </row>
    <row r="56" spans="1:12" ht="31.5">
      <c r="A56" s="88" t="s">
        <v>359</v>
      </c>
      <c r="B56" s="63" t="s">
        <v>409</v>
      </c>
      <c r="C56" s="54" t="s">
        <v>194</v>
      </c>
      <c r="D56" s="108">
        <v>2050.5</v>
      </c>
      <c r="E56" s="108"/>
      <c r="F56" s="107">
        <v>956.5</v>
      </c>
      <c r="G56" s="107">
        <f t="shared" si="4"/>
        <v>956.5</v>
      </c>
      <c r="H56" s="107">
        <f t="shared" si="0"/>
        <v>-1094</v>
      </c>
      <c r="I56" s="108">
        <f t="shared" si="1"/>
        <v>46.64715922945623</v>
      </c>
      <c r="J56" s="58"/>
      <c r="L56" s="38"/>
    </row>
    <row r="57" spans="1:12" ht="18.75" customHeight="1">
      <c r="A57" s="88" t="s">
        <v>359</v>
      </c>
      <c r="B57" s="63" t="s">
        <v>410</v>
      </c>
      <c r="C57" s="54" t="s">
        <v>195</v>
      </c>
      <c r="D57" s="108">
        <v>2700.7</v>
      </c>
      <c r="E57" s="108"/>
      <c r="F57" s="107">
        <v>1311.3</v>
      </c>
      <c r="G57" s="107">
        <f t="shared" si="4"/>
        <v>1311.3</v>
      </c>
      <c r="H57" s="107">
        <f t="shared" si="0"/>
        <v>-1389.3999999999999</v>
      </c>
      <c r="I57" s="108">
        <f t="shared" si="1"/>
        <v>48.55407857222202</v>
      </c>
      <c r="J57" s="58"/>
      <c r="L57" s="38"/>
    </row>
    <row r="58" spans="1:12" ht="20.25" customHeight="1">
      <c r="A58" s="88" t="s">
        <v>359</v>
      </c>
      <c r="B58" s="63" t="s">
        <v>495</v>
      </c>
      <c r="C58" s="54" t="s">
        <v>196</v>
      </c>
      <c r="D58" s="108">
        <v>621.2</v>
      </c>
      <c r="E58" s="108"/>
      <c r="F58" s="107">
        <v>262.5</v>
      </c>
      <c r="G58" s="107">
        <f t="shared" si="4"/>
        <v>262.5</v>
      </c>
      <c r="H58" s="107">
        <f t="shared" si="0"/>
        <v>-358.70000000000005</v>
      </c>
      <c r="I58" s="108">
        <f t="shared" si="1"/>
        <v>42.25692208628461</v>
      </c>
      <c r="J58" s="58"/>
      <c r="L58" s="38"/>
    </row>
    <row r="59" spans="1:12" ht="17.25" customHeight="1">
      <c r="A59" s="88" t="s">
        <v>359</v>
      </c>
      <c r="B59" s="63" t="s">
        <v>33</v>
      </c>
      <c r="C59" s="54" t="s">
        <v>197</v>
      </c>
      <c r="D59" s="108">
        <v>60.2</v>
      </c>
      <c r="E59" s="108"/>
      <c r="F59" s="107">
        <v>18.2</v>
      </c>
      <c r="G59" s="107"/>
      <c r="H59" s="107">
        <f t="shared" si="0"/>
        <v>-42</v>
      </c>
      <c r="I59" s="108">
        <f t="shared" si="1"/>
        <v>30.23255813953488</v>
      </c>
      <c r="J59" s="58"/>
      <c r="L59" s="38"/>
    </row>
    <row r="60" spans="1:12" ht="18" customHeight="1">
      <c r="A60" s="88"/>
      <c r="B60" s="63" t="s">
        <v>518</v>
      </c>
      <c r="C60" s="62" t="s">
        <v>122</v>
      </c>
      <c r="D60" s="108">
        <f>D61+D62+D64+D83+D87+D90+D66+D88+D89+D65+D81+D63+D82+D84+D85+D86</f>
        <v>3420.599999999999</v>
      </c>
      <c r="E60" s="108">
        <f>E61+E62+E64+E83+E87+E90+E66+E88+E89+E65+E81+E63+E82+E84+E85+E86</f>
        <v>0</v>
      </c>
      <c r="F60" s="108">
        <f>F61+F62+F64+F83+F87+F90+F66+F88+F89+F65+F81+F63+F82+F84+F85+F86</f>
        <v>1856.6</v>
      </c>
      <c r="G60" s="108">
        <f>G61+G62+G64+G83+G87+G90+G66+G88+G89+G65+G81</f>
        <v>1707.3</v>
      </c>
      <c r="H60" s="107">
        <f t="shared" si="0"/>
        <v>-1563.999999999999</v>
      </c>
      <c r="I60" s="108">
        <f t="shared" si="1"/>
        <v>54.27702742208971</v>
      </c>
      <c r="J60" s="58"/>
      <c r="L60" s="38"/>
    </row>
    <row r="61" spans="1:12" ht="30.75" customHeight="1">
      <c r="A61" s="88" t="s">
        <v>359</v>
      </c>
      <c r="B61" s="63" t="s">
        <v>360</v>
      </c>
      <c r="C61" s="54" t="s">
        <v>198</v>
      </c>
      <c r="D61" s="108">
        <v>1504.1</v>
      </c>
      <c r="E61" s="108"/>
      <c r="F61" s="107">
        <v>1097.4</v>
      </c>
      <c r="G61" s="107">
        <f>F61-L60</f>
        <v>1097.4</v>
      </c>
      <c r="H61" s="107">
        <f t="shared" si="0"/>
        <v>-406.6999999999998</v>
      </c>
      <c r="I61" s="108">
        <f t="shared" si="1"/>
        <v>72.96057442989165</v>
      </c>
      <c r="J61" s="58"/>
      <c r="L61" s="38"/>
    </row>
    <row r="62" spans="1:12" ht="48" customHeight="1">
      <c r="A62" s="88" t="s">
        <v>358</v>
      </c>
      <c r="B62" s="63" t="s">
        <v>391</v>
      </c>
      <c r="C62" s="54" t="s">
        <v>199</v>
      </c>
      <c r="D62" s="108">
        <v>770.8</v>
      </c>
      <c r="E62" s="108"/>
      <c r="F62" s="107">
        <v>181.1</v>
      </c>
      <c r="G62" s="107">
        <f>F62-L61</f>
        <v>181.1</v>
      </c>
      <c r="H62" s="107">
        <f t="shared" si="0"/>
        <v>-589.6999999999999</v>
      </c>
      <c r="I62" s="108">
        <f t="shared" si="1"/>
        <v>23.49507005708355</v>
      </c>
      <c r="J62" s="58"/>
      <c r="L62" s="58"/>
    </row>
    <row r="63" spans="1:12" ht="47.25">
      <c r="A63" s="88"/>
      <c r="B63" s="63" t="s">
        <v>60</v>
      </c>
      <c r="C63" s="54" t="s">
        <v>200</v>
      </c>
      <c r="D63" s="108">
        <v>0.2</v>
      </c>
      <c r="E63" s="108"/>
      <c r="F63" s="108">
        <v>0</v>
      </c>
      <c r="G63" s="107"/>
      <c r="H63" s="107">
        <f t="shared" si="0"/>
        <v>-0.2</v>
      </c>
      <c r="I63" s="108">
        <f t="shared" si="1"/>
        <v>0</v>
      </c>
      <c r="J63" s="58"/>
      <c r="L63" s="58"/>
    </row>
    <row r="64" spans="1:12" ht="34.5" customHeight="1">
      <c r="A64" s="88" t="s">
        <v>363</v>
      </c>
      <c r="B64" s="63" t="s">
        <v>364</v>
      </c>
      <c r="C64" s="73" t="s">
        <v>20</v>
      </c>
      <c r="D64" s="108">
        <v>676.8</v>
      </c>
      <c r="E64" s="108"/>
      <c r="F64" s="108">
        <v>364.1</v>
      </c>
      <c r="G64" s="107">
        <f>F64-L63</f>
        <v>364.1</v>
      </c>
      <c r="H64" s="107">
        <f t="shared" si="0"/>
        <v>-312.69999999999993</v>
      </c>
      <c r="I64" s="108">
        <f t="shared" si="1"/>
        <v>53.79728132387708</v>
      </c>
      <c r="J64" s="58"/>
      <c r="L64" s="38"/>
    </row>
    <row r="65" spans="1:12" ht="31.5">
      <c r="A65" s="88" t="s">
        <v>363</v>
      </c>
      <c r="B65" s="63" t="s">
        <v>364</v>
      </c>
      <c r="C65" s="73" t="s">
        <v>93</v>
      </c>
      <c r="D65" s="108">
        <v>39.2</v>
      </c>
      <c r="E65" s="108"/>
      <c r="F65" s="108">
        <v>39.2</v>
      </c>
      <c r="G65" s="107"/>
      <c r="H65" s="107">
        <f t="shared" si="0"/>
        <v>0</v>
      </c>
      <c r="I65" s="108">
        <f t="shared" si="1"/>
        <v>100</v>
      </c>
      <c r="J65" s="58"/>
      <c r="L65" s="38"/>
    </row>
    <row r="66" spans="1:12" ht="33" customHeight="1">
      <c r="A66" s="88" t="s">
        <v>363</v>
      </c>
      <c r="B66" s="63" t="s">
        <v>364</v>
      </c>
      <c r="C66" s="73" t="s">
        <v>25</v>
      </c>
      <c r="D66" s="108">
        <v>90</v>
      </c>
      <c r="E66" s="108"/>
      <c r="F66" s="107">
        <v>24.4</v>
      </c>
      <c r="G66" s="107">
        <f>F66-L64</f>
        <v>24.4</v>
      </c>
      <c r="H66" s="107">
        <f t="shared" si="0"/>
        <v>-65.6</v>
      </c>
      <c r="I66" s="108">
        <f t="shared" si="1"/>
        <v>27.111111111111107</v>
      </c>
      <c r="J66" s="58"/>
      <c r="L66" s="38"/>
    </row>
    <row r="67" spans="1:12" ht="20.25" customHeight="1" hidden="1">
      <c r="A67" s="88" t="s">
        <v>363</v>
      </c>
      <c r="B67" s="63" t="s">
        <v>364</v>
      </c>
      <c r="C67" s="73" t="s">
        <v>97</v>
      </c>
      <c r="D67" s="108"/>
      <c r="E67" s="108"/>
      <c r="F67" s="107"/>
      <c r="G67" s="107">
        <f aca="true" t="shared" si="5" ref="G67:G80">F67-L66</f>
        <v>0</v>
      </c>
      <c r="H67" s="107">
        <f t="shared" si="0"/>
        <v>0</v>
      </c>
      <c r="I67" s="108" t="e">
        <f t="shared" si="1"/>
        <v>#DIV/0!</v>
      </c>
      <c r="J67" s="58"/>
      <c r="L67" s="38"/>
    </row>
    <row r="68" spans="1:12" ht="21" customHeight="1" hidden="1">
      <c r="A68" s="88" t="s">
        <v>363</v>
      </c>
      <c r="B68" s="63" t="s">
        <v>364</v>
      </c>
      <c r="C68" s="73" t="s">
        <v>469</v>
      </c>
      <c r="D68" s="108"/>
      <c r="E68" s="108"/>
      <c r="F68" s="107"/>
      <c r="G68" s="107">
        <f t="shared" si="5"/>
        <v>0</v>
      </c>
      <c r="H68" s="107">
        <f t="shared" si="0"/>
        <v>0</v>
      </c>
      <c r="I68" s="108" t="e">
        <f t="shared" si="1"/>
        <v>#DIV/0!</v>
      </c>
      <c r="J68" s="58"/>
      <c r="L68" s="38"/>
    </row>
    <row r="69" spans="1:12" ht="23.25" customHeight="1" hidden="1">
      <c r="A69" s="88" t="s">
        <v>363</v>
      </c>
      <c r="B69" s="63" t="s">
        <v>364</v>
      </c>
      <c r="C69" s="73" t="s">
        <v>441</v>
      </c>
      <c r="D69" s="108"/>
      <c r="E69" s="108"/>
      <c r="F69" s="107"/>
      <c r="G69" s="107">
        <f t="shared" si="5"/>
        <v>0</v>
      </c>
      <c r="H69" s="107">
        <f t="shared" si="0"/>
        <v>0</v>
      </c>
      <c r="I69" s="108" t="e">
        <f t="shared" si="1"/>
        <v>#DIV/0!</v>
      </c>
      <c r="J69" s="58"/>
      <c r="L69" s="38"/>
    </row>
    <row r="70" spans="1:12" ht="24" customHeight="1" hidden="1">
      <c r="A70" s="88" t="s">
        <v>363</v>
      </c>
      <c r="B70" s="63" t="s">
        <v>364</v>
      </c>
      <c r="C70" s="73" t="s">
        <v>436</v>
      </c>
      <c r="D70" s="108"/>
      <c r="E70" s="108"/>
      <c r="F70" s="107"/>
      <c r="G70" s="107">
        <f t="shared" si="5"/>
        <v>0</v>
      </c>
      <c r="H70" s="107">
        <f t="shared" si="0"/>
        <v>0</v>
      </c>
      <c r="I70" s="108" t="e">
        <f t="shared" si="1"/>
        <v>#DIV/0!</v>
      </c>
      <c r="J70" s="58"/>
      <c r="L70" s="38"/>
    </row>
    <row r="71" spans="1:12" ht="22.5" customHeight="1" hidden="1">
      <c r="A71" s="88" t="s">
        <v>363</v>
      </c>
      <c r="B71" s="63" t="s">
        <v>364</v>
      </c>
      <c r="C71" s="73" t="s">
        <v>462</v>
      </c>
      <c r="D71" s="108"/>
      <c r="E71" s="108"/>
      <c r="F71" s="107"/>
      <c r="G71" s="107">
        <f t="shared" si="5"/>
        <v>0</v>
      </c>
      <c r="H71" s="107">
        <f t="shared" si="0"/>
        <v>0</v>
      </c>
      <c r="I71" s="108" t="e">
        <f t="shared" si="1"/>
        <v>#DIV/0!</v>
      </c>
      <c r="J71" s="58"/>
      <c r="L71" s="38"/>
    </row>
    <row r="72" spans="1:12" ht="22.5" customHeight="1" hidden="1">
      <c r="A72" s="88" t="s">
        <v>363</v>
      </c>
      <c r="B72" s="63" t="s">
        <v>364</v>
      </c>
      <c r="C72" s="73" t="s">
        <v>434</v>
      </c>
      <c r="D72" s="108"/>
      <c r="E72" s="108"/>
      <c r="F72" s="107"/>
      <c r="G72" s="107">
        <f t="shared" si="5"/>
        <v>0</v>
      </c>
      <c r="H72" s="107">
        <f t="shared" si="0"/>
        <v>0</v>
      </c>
      <c r="I72" s="108" t="e">
        <f t="shared" si="1"/>
        <v>#DIV/0!</v>
      </c>
      <c r="J72" s="58"/>
      <c r="L72" s="38"/>
    </row>
    <row r="73" spans="1:12" ht="26.25" customHeight="1" hidden="1">
      <c r="A73" s="88" t="s">
        <v>363</v>
      </c>
      <c r="B73" s="63" t="s">
        <v>364</v>
      </c>
      <c r="C73" s="73" t="s">
        <v>445</v>
      </c>
      <c r="D73" s="108"/>
      <c r="E73" s="108"/>
      <c r="F73" s="107"/>
      <c r="G73" s="107">
        <f t="shared" si="5"/>
        <v>0</v>
      </c>
      <c r="H73" s="107">
        <f t="shared" si="0"/>
        <v>0</v>
      </c>
      <c r="I73" s="108" t="e">
        <f t="shared" si="1"/>
        <v>#DIV/0!</v>
      </c>
      <c r="J73" s="58"/>
      <c r="L73" s="38"/>
    </row>
    <row r="74" spans="1:12" ht="21.75" customHeight="1" hidden="1">
      <c r="A74" s="88" t="s">
        <v>363</v>
      </c>
      <c r="B74" s="63" t="s">
        <v>364</v>
      </c>
      <c r="C74" s="73" t="s">
        <v>435</v>
      </c>
      <c r="D74" s="108"/>
      <c r="E74" s="108"/>
      <c r="F74" s="107"/>
      <c r="G74" s="107">
        <f t="shared" si="5"/>
        <v>0</v>
      </c>
      <c r="H74" s="107">
        <f t="shared" si="0"/>
        <v>0</v>
      </c>
      <c r="I74" s="108" t="e">
        <f t="shared" si="1"/>
        <v>#DIV/0!</v>
      </c>
      <c r="J74" s="58"/>
      <c r="L74" s="38"/>
    </row>
    <row r="75" spans="1:12" ht="23.25" customHeight="1" hidden="1">
      <c r="A75" s="88" t="s">
        <v>363</v>
      </c>
      <c r="B75" s="63" t="s">
        <v>364</v>
      </c>
      <c r="C75" s="62" t="s">
        <v>470</v>
      </c>
      <c r="D75" s="108"/>
      <c r="E75" s="108"/>
      <c r="F75" s="107"/>
      <c r="G75" s="107">
        <f t="shared" si="5"/>
        <v>0</v>
      </c>
      <c r="H75" s="107">
        <f aca="true" t="shared" si="6" ref="H75:H138">F75-D75</f>
        <v>0</v>
      </c>
      <c r="I75" s="108" t="e">
        <f aca="true" t="shared" si="7" ref="I75:I138">F75/D75*100</f>
        <v>#DIV/0!</v>
      </c>
      <c r="J75" s="58"/>
      <c r="L75" s="38"/>
    </row>
    <row r="76" spans="1:12" ht="24" customHeight="1" hidden="1">
      <c r="A76" s="88" t="s">
        <v>363</v>
      </c>
      <c r="B76" s="63" t="s">
        <v>364</v>
      </c>
      <c r="C76" s="73" t="s">
        <v>433</v>
      </c>
      <c r="D76" s="108"/>
      <c r="E76" s="108"/>
      <c r="F76" s="107"/>
      <c r="G76" s="107">
        <f t="shared" si="5"/>
        <v>0</v>
      </c>
      <c r="H76" s="107">
        <f t="shared" si="6"/>
        <v>0</v>
      </c>
      <c r="I76" s="108" t="e">
        <f t="shared" si="7"/>
        <v>#DIV/0!</v>
      </c>
      <c r="J76" s="58"/>
      <c r="L76" s="38"/>
    </row>
    <row r="77" spans="1:12" ht="27" customHeight="1" hidden="1">
      <c r="A77" s="88" t="s">
        <v>363</v>
      </c>
      <c r="B77" s="63" t="s">
        <v>364</v>
      </c>
      <c r="C77" s="73" t="s">
        <v>467</v>
      </c>
      <c r="D77" s="108"/>
      <c r="E77" s="108"/>
      <c r="F77" s="107"/>
      <c r="G77" s="107">
        <f t="shared" si="5"/>
        <v>0</v>
      </c>
      <c r="H77" s="107">
        <f t="shared" si="6"/>
        <v>0</v>
      </c>
      <c r="I77" s="108" t="e">
        <f t="shared" si="7"/>
        <v>#DIV/0!</v>
      </c>
      <c r="J77" s="58"/>
      <c r="L77" s="38"/>
    </row>
    <row r="78" spans="1:12" ht="38.25" customHeight="1" hidden="1">
      <c r="A78" s="88" t="s">
        <v>363</v>
      </c>
      <c r="B78" s="63" t="s">
        <v>364</v>
      </c>
      <c r="C78" s="73" t="s">
        <v>466</v>
      </c>
      <c r="D78" s="108"/>
      <c r="E78" s="108"/>
      <c r="F78" s="107"/>
      <c r="G78" s="107">
        <f t="shared" si="5"/>
        <v>0</v>
      </c>
      <c r="H78" s="107">
        <f t="shared" si="6"/>
        <v>0</v>
      </c>
      <c r="I78" s="108" t="e">
        <f t="shared" si="7"/>
        <v>#DIV/0!</v>
      </c>
      <c r="J78" s="58"/>
      <c r="L78" s="38"/>
    </row>
    <row r="79" spans="1:12" ht="24.75" customHeight="1" hidden="1">
      <c r="A79" s="88" t="s">
        <v>363</v>
      </c>
      <c r="B79" s="63" t="s">
        <v>364</v>
      </c>
      <c r="C79" s="73" t="s">
        <v>440</v>
      </c>
      <c r="D79" s="108"/>
      <c r="E79" s="108"/>
      <c r="F79" s="107"/>
      <c r="G79" s="107">
        <f t="shared" si="5"/>
        <v>0</v>
      </c>
      <c r="H79" s="107">
        <f t="shared" si="6"/>
        <v>0</v>
      </c>
      <c r="I79" s="108" t="e">
        <f t="shared" si="7"/>
        <v>#DIV/0!</v>
      </c>
      <c r="J79" s="58"/>
      <c r="L79" s="38"/>
    </row>
    <row r="80" spans="1:12" ht="26.25" customHeight="1" hidden="1">
      <c r="A80" s="88" t="s">
        <v>363</v>
      </c>
      <c r="B80" s="63" t="s">
        <v>364</v>
      </c>
      <c r="C80" s="62" t="s">
        <v>468</v>
      </c>
      <c r="D80" s="108"/>
      <c r="E80" s="108"/>
      <c r="F80" s="107"/>
      <c r="G80" s="107">
        <f t="shared" si="5"/>
        <v>0</v>
      </c>
      <c r="H80" s="107">
        <f t="shared" si="6"/>
        <v>0</v>
      </c>
      <c r="I80" s="108" t="e">
        <f t="shared" si="7"/>
        <v>#DIV/0!</v>
      </c>
      <c r="J80" s="58"/>
      <c r="L80" s="38"/>
    </row>
    <row r="81" spans="1:12" ht="51.75" customHeight="1">
      <c r="A81" s="88"/>
      <c r="B81" s="63" t="s">
        <v>38</v>
      </c>
      <c r="C81" s="62" t="s">
        <v>94</v>
      </c>
      <c r="D81" s="108">
        <v>5</v>
      </c>
      <c r="E81" s="108"/>
      <c r="F81" s="107">
        <v>2.6</v>
      </c>
      <c r="G81" s="107"/>
      <c r="H81" s="107">
        <f t="shared" si="6"/>
        <v>-2.4</v>
      </c>
      <c r="I81" s="108">
        <f t="shared" si="7"/>
        <v>52</v>
      </c>
      <c r="J81" s="58"/>
      <c r="L81" s="38"/>
    </row>
    <row r="82" spans="1:12" ht="54.75" customHeight="1">
      <c r="A82" s="88"/>
      <c r="B82" s="63" t="s">
        <v>38</v>
      </c>
      <c r="C82" s="62" t="s">
        <v>204</v>
      </c>
      <c r="D82" s="108">
        <v>30</v>
      </c>
      <c r="E82" s="108"/>
      <c r="F82" s="107">
        <v>18</v>
      </c>
      <c r="G82" s="107"/>
      <c r="H82" s="107">
        <f t="shared" si="6"/>
        <v>-12</v>
      </c>
      <c r="I82" s="108">
        <f t="shared" si="7"/>
        <v>60</v>
      </c>
      <c r="J82" s="58"/>
      <c r="L82" s="38"/>
    </row>
    <row r="83" spans="1:12" ht="53.25" customHeight="1" hidden="1">
      <c r="A83" s="88" t="s">
        <v>361</v>
      </c>
      <c r="B83" s="63" t="s">
        <v>364</v>
      </c>
      <c r="C83" s="54" t="s">
        <v>136</v>
      </c>
      <c r="D83" s="108"/>
      <c r="E83" s="108"/>
      <c r="F83" s="107"/>
      <c r="G83" s="107">
        <f>F83-L80</f>
        <v>0</v>
      </c>
      <c r="H83" s="107">
        <f t="shared" si="6"/>
        <v>0</v>
      </c>
      <c r="I83" s="108" t="e">
        <f t="shared" si="7"/>
        <v>#DIV/0!</v>
      </c>
      <c r="J83" s="58"/>
      <c r="L83" s="38"/>
    </row>
    <row r="84" spans="1:12" ht="0.75" customHeight="1" hidden="1">
      <c r="A84" s="88"/>
      <c r="B84" s="63" t="s">
        <v>38</v>
      </c>
      <c r="C84" s="54" t="s">
        <v>134</v>
      </c>
      <c r="D84" s="108"/>
      <c r="E84" s="108"/>
      <c r="F84" s="107"/>
      <c r="G84" s="107"/>
      <c r="H84" s="107">
        <f t="shared" si="6"/>
        <v>0</v>
      </c>
      <c r="I84" s="108" t="e">
        <f t="shared" si="7"/>
        <v>#DIV/0!</v>
      </c>
      <c r="J84" s="58"/>
      <c r="L84" s="38"/>
    </row>
    <row r="85" spans="1:12" ht="0.75" customHeight="1" hidden="1">
      <c r="A85" s="88"/>
      <c r="B85" s="63" t="s">
        <v>38</v>
      </c>
      <c r="C85" s="62" t="s">
        <v>133</v>
      </c>
      <c r="D85" s="108"/>
      <c r="E85" s="108"/>
      <c r="F85" s="107"/>
      <c r="G85" s="107"/>
      <c r="H85" s="107">
        <f t="shared" si="6"/>
        <v>0</v>
      </c>
      <c r="I85" s="108" t="e">
        <f t="shared" si="7"/>
        <v>#DIV/0!</v>
      </c>
      <c r="J85" s="58"/>
      <c r="L85" s="38"/>
    </row>
    <row r="86" spans="1:12" ht="40.5" customHeight="1">
      <c r="A86" s="88"/>
      <c r="B86" s="63" t="s">
        <v>105</v>
      </c>
      <c r="C86" s="73" t="s">
        <v>154</v>
      </c>
      <c r="D86" s="108">
        <v>177.7</v>
      </c>
      <c r="E86" s="108"/>
      <c r="F86" s="107">
        <v>71.8</v>
      </c>
      <c r="G86" s="107"/>
      <c r="H86" s="107">
        <f t="shared" si="6"/>
        <v>-105.89999999999999</v>
      </c>
      <c r="I86" s="108">
        <f t="shared" si="7"/>
        <v>40.40517726505346</v>
      </c>
      <c r="J86" s="58"/>
      <c r="L86" s="38"/>
    </row>
    <row r="87" spans="1:12" ht="31.5">
      <c r="A87" s="88" t="s">
        <v>363</v>
      </c>
      <c r="B87" s="63" t="s">
        <v>392</v>
      </c>
      <c r="C87" s="73" t="s">
        <v>19</v>
      </c>
      <c r="D87" s="108">
        <v>78.2</v>
      </c>
      <c r="E87" s="108"/>
      <c r="F87" s="107">
        <v>37</v>
      </c>
      <c r="G87" s="107">
        <f>F87-L83</f>
        <v>37</v>
      </c>
      <c r="H87" s="107">
        <f t="shared" si="6"/>
        <v>-41.2</v>
      </c>
      <c r="I87" s="108">
        <f t="shared" si="7"/>
        <v>47.31457800511509</v>
      </c>
      <c r="J87" s="58"/>
      <c r="L87" s="38"/>
    </row>
    <row r="88" spans="1:12" ht="63" hidden="1">
      <c r="A88" s="88"/>
      <c r="B88" s="63" t="s">
        <v>392</v>
      </c>
      <c r="C88" s="73" t="s">
        <v>28</v>
      </c>
      <c r="D88" s="108"/>
      <c r="E88" s="108"/>
      <c r="F88" s="107"/>
      <c r="G88" s="107"/>
      <c r="H88" s="107">
        <f t="shared" si="6"/>
        <v>0</v>
      </c>
      <c r="I88" s="108" t="e">
        <f t="shared" si="7"/>
        <v>#DIV/0!</v>
      </c>
      <c r="J88" s="58"/>
      <c r="L88" s="38"/>
    </row>
    <row r="89" spans="1:12" ht="31.5">
      <c r="A89" s="88" t="s">
        <v>363</v>
      </c>
      <c r="B89" s="63" t="s">
        <v>392</v>
      </c>
      <c r="C89" s="73" t="s">
        <v>207</v>
      </c>
      <c r="D89" s="108">
        <v>27.2</v>
      </c>
      <c r="E89" s="108"/>
      <c r="F89" s="107">
        <v>17.7</v>
      </c>
      <c r="G89" s="107"/>
      <c r="H89" s="107">
        <f t="shared" si="6"/>
        <v>-9.5</v>
      </c>
      <c r="I89" s="108">
        <f t="shared" si="7"/>
        <v>65.07352941176471</v>
      </c>
      <c r="J89" s="58"/>
      <c r="L89" s="38"/>
    </row>
    <row r="90" spans="1:12" ht="33.75" customHeight="1">
      <c r="A90" s="88" t="s">
        <v>363</v>
      </c>
      <c r="B90" s="71" t="s">
        <v>471</v>
      </c>
      <c r="C90" s="62" t="s">
        <v>208</v>
      </c>
      <c r="D90" s="108">
        <v>21.4</v>
      </c>
      <c r="E90" s="108"/>
      <c r="F90" s="107">
        <v>3.3</v>
      </c>
      <c r="G90" s="107">
        <f>F90-L87</f>
        <v>3.3</v>
      </c>
      <c r="H90" s="107">
        <f t="shared" si="6"/>
        <v>-18.099999999999998</v>
      </c>
      <c r="I90" s="108">
        <f t="shared" si="7"/>
        <v>15.42056074766355</v>
      </c>
      <c r="J90" s="58"/>
      <c r="L90" s="38"/>
    </row>
    <row r="91" spans="1:12" ht="67.5" customHeight="1" hidden="1">
      <c r="A91" s="123" t="s">
        <v>359</v>
      </c>
      <c r="B91" s="71" t="s">
        <v>39</v>
      </c>
      <c r="C91" s="54" t="s">
        <v>50</v>
      </c>
      <c r="D91" s="108">
        <v>0</v>
      </c>
      <c r="E91" s="108">
        <v>301.4</v>
      </c>
      <c r="F91" s="107">
        <v>0</v>
      </c>
      <c r="G91" s="107">
        <f>F91-L90</f>
        <v>0</v>
      </c>
      <c r="H91" s="107">
        <f t="shared" si="6"/>
        <v>0</v>
      </c>
      <c r="I91" s="108" t="e">
        <f t="shared" si="7"/>
        <v>#DIV/0!</v>
      </c>
      <c r="J91" s="58"/>
      <c r="L91" s="58"/>
    </row>
    <row r="92" spans="1:12" ht="68.25" customHeight="1" hidden="1">
      <c r="A92" s="123" t="s">
        <v>359</v>
      </c>
      <c r="B92" s="71" t="s">
        <v>39</v>
      </c>
      <c r="C92" s="54" t="s">
        <v>123</v>
      </c>
      <c r="D92" s="108"/>
      <c r="E92" s="108"/>
      <c r="F92" s="107"/>
      <c r="G92" s="107"/>
      <c r="H92" s="107">
        <f t="shared" si="6"/>
        <v>0</v>
      </c>
      <c r="I92" s="108" t="e">
        <f t="shared" si="7"/>
        <v>#DIV/0!</v>
      </c>
      <c r="J92" s="58"/>
      <c r="L92" s="58"/>
    </row>
    <row r="93" spans="1:12" ht="15.75">
      <c r="A93" s="88" t="s">
        <v>359</v>
      </c>
      <c r="B93" s="77" t="s">
        <v>501</v>
      </c>
      <c r="C93" s="73" t="s">
        <v>502</v>
      </c>
      <c r="D93" s="108">
        <f>SUM(D94:D103)</f>
        <v>683.8999999999999</v>
      </c>
      <c r="E93" s="108">
        <f>SUM(E94:E103)</f>
        <v>0</v>
      </c>
      <c r="F93" s="108">
        <f>SUM(F94:F103)</f>
        <v>277.40000000000003</v>
      </c>
      <c r="G93" s="108">
        <f>SUM(G94:G103)</f>
        <v>253.5</v>
      </c>
      <c r="H93" s="107">
        <f t="shared" si="6"/>
        <v>-406.49999999999983</v>
      </c>
      <c r="I93" s="108">
        <f t="shared" si="7"/>
        <v>40.56148559730956</v>
      </c>
      <c r="J93" s="58"/>
      <c r="L93" s="38"/>
    </row>
    <row r="94" spans="1:12" ht="32.25" customHeight="1">
      <c r="A94" s="88" t="s">
        <v>359</v>
      </c>
      <c r="B94" s="63" t="s">
        <v>420</v>
      </c>
      <c r="C94" s="73" t="s">
        <v>51</v>
      </c>
      <c r="D94" s="108">
        <v>626.3</v>
      </c>
      <c r="E94" s="108"/>
      <c r="F94" s="107">
        <v>253.5</v>
      </c>
      <c r="G94" s="107">
        <f>F94-L93</f>
        <v>253.5</v>
      </c>
      <c r="H94" s="107">
        <f t="shared" si="6"/>
        <v>-372.79999999999995</v>
      </c>
      <c r="I94" s="108">
        <f t="shared" si="7"/>
        <v>40.47581031454575</v>
      </c>
      <c r="J94" s="58"/>
      <c r="K94" s="109"/>
      <c r="L94" s="38"/>
    </row>
    <row r="95" spans="1:12" ht="47.25" hidden="1">
      <c r="A95" s="88" t="s">
        <v>359</v>
      </c>
      <c r="B95" s="63" t="s">
        <v>399</v>
      </c>
      <c r="C95" s="73" t="s">
        <v>32</v>
      </c>
      <c r="D95" s="108"/>
      <c r="E95" s="108"/>
      <c r="F95" s="107"/>
      <c r="G95" s="107">
        <f>F95-L94</f>
        <v>0</v>
      </c>
      <c r="H95" s="107">
        <f t="shared" si="6"/>
        <v>0</v>
      </c>
      <c r="I95" s="108" t="e">
        <f t="shared" si="7"/>
        <v>#DIV/0!</v>
      </c>
      <c r="J95" s="58"/>
      <c r="L95" s="38"/>
    </row>
    <row r="96" spans="1:12" ht="18" customHeight="1" hidden="1">
      <c r="A96" s="88" t="s">
        <v>359</v>
      </c>
      <c r="B96" s="63" t="s">
        <v>421</v>
      </c>
      <c r="C96" s="73" t="s">
        <v>32</v>
      </c>
      <c r="D96" s="108"/>
      <c r="E96" s="108"/>
      <c r="F96" s="107"/>
      <c r="G96" s="107">
        <f>F96-L95</f>
        <v>0</v>
      </c>
      <c r="H96" s="107">
        <f t="shared" si="6"/>
        <v>0</v>
      </c>
      <c r="I96" s="108" t="e">
        <f t="shared" si="7"/>
        <v>#DIV/0!</v>
      </c>
      <c r="J96" s="58"/>
      <c r="L96" s="58"/>
    </row>
    <row r="97" spans="1:12" ht="63">
      <c r="A97" s="88"/>
      <c r="B97" s="63" t="s">
        <v>420</v>
      </c>
      <c r="C97" s="73" t="s">
        <v>209</v>
      </c>
      <c r="D97" s="108">
        <v>6.3</v>
      </c>
      <c r="E97" s="108"/>
      <c r="F97" s="107">
        <v>3.6</v>
      </c>
      <c r="G97" s="107"/>
      <c r="H97" s="107">
        <f t="shared" si="6"/>
        <v>-2.6999999999999997</v>
      </c>
      <c r="I97" s="108">
        <f t="shared" si="7"/>
        <v>57.14285714285715</v>
      </c>
      <c r="J97" s="58"/>
      <c r="L97" s="58"/>
    </row>
    <row r="98" spans="1:12" ht="63">
      <c r="A98" s="88"/>
      <c r="B98" s="63" t="s">
        <v>421</v>
      </c>
      <c r="C98" s="73" t="s">
        <v>308</v>
      </c>
      <c r="D98" s="108">
        <v>2</v>
      </c>
      <c r="E98" s="108"/>
      <c r="F98" s="107">
        <v>2</v>
      </c>
      <c r="G98" s="107"/>
      <c r="H98" s="107">
        <f t="shared" si="6"/>
        <v>0</v>
      </c>
      <c r="I98" s="108">
        <f t="shared" si="7"/>
        <v>100</v>
      </c>
      <c r="J98" s="58"/>
      <c r="L98" s="58"/>
    </row>
    <row r="99" spans="1:12" ht="47.25" customHeight="1">
      <c r="A99" s="88"/>
      <c r="B99" s="63" t="s">
        <v>421</v>
      </c>
      <c r="C99" s="73" t="s">
        <v>309</v>
      </c>
      <c r="D99" s="108">
        <v>49.3</v>
      </c>
      <c r="E99" s="108"/>
      <c r="F99" s="107">
        <v>18.3</v>
      </c>
      <c r="G99" s="107"/>
      <c r="H99" s="107">
        <f t="shared" si="6"/>
        <v>-30.999999999999996</v>
      </c>
      <c r="I99" s="108">
        <f t="shared" si="7"/>
        <v>37.11967545638946</v>
      </c>
      <c r="J99" s="58"/>
      <c r="L99" s="58"/>
    </row>
    <row r="100" spans="1:12" ht="48.75" customHeight="1" hidden="1">
      <c r="A100" s="88" t="s">
        <v>359</v>
      </c>
      <c r="B100" s="63" t="s">
        <v>421</v>
      </c>
      <c r="C100" s="54" t="s">
        <v>310</v>
      </c>
      <c r="D100" s="108">
        <v>0</v>
      </c>
      <c r="E100" s="108"/>
      <c r="F100" s="107">
        <v>0</v>
      </c>
      <c r="G100" s="107"/>
      <c r="H100" s="107">
        <f t="shared" si="6"/>
        <v>0</v>
      </c>
      <c r="I100" s="108" t="e">
        <f t="shared" si="7"/>
        <v>#DIV/0!</v>
      </c>
      <c r="J100" s="58"/>
      <c r="L100" s="58"/>
    </row>
    <row r="101" spans="1:12" ht="64.5" customHeight="1" hidden="1">
      <c r="A101" s="88"/>
      <c r="B101" s="63" t="s">
        <v>98</v>
      </c>
      <c r="C101" s="54" t="s">
        <v>212</v>
      </c>
      <c r="D101" s="108"/>
      <c r="E101" s="108"/>
      <c r="F101" s="107"/>
      <c r="G101" s="107"/>
      <c r="H101" s="107">
        <f t="shared" si="6"/>
        <v>0</v>
      </c>
      <c r="I101" s="108" t="e">
        <f t="shared" si="7"/>
        <v>#DIV/0!</v>
      </c>
      <c r="J101" s="58"/>
      <c r="L101" s="58"/>
    </row>
    <row r="102" spans="1:12" ht="17.25" customHeight="1" hidden="1">
      <c r="A102" s="88"/>
      <c r="B102" s="63" t="s">
        <v>98</v>
      </c>
      <c r="C102" s="54" t="s">
        <v>221</v>
      </c>
      <c r="D102" s="108"/>
      <c r="E102" s="108"/>
      <c r="F102" s="107"/>
      <c r="G102" s="107"/>
      <c r="H102" s="107">
        <f t="shared" si="6"/>
        <v>0</v>
      </c>
      <c r="I102" s="108" t="e">
        <f t="shared" si="7"/>
        <v>#DIV/0!</v>
      </c>
      <c r="J102" s="58"/>
      <c r="L102" s="58"/>
    </row>
    <row r="103" spans="1:12" ht="15.75" customHeight="1" hidden="1">
      <c r="A103" s="88"/>
      <c r="B103" s="63" t="s">
        <v>45</v>
      </c>
      <c r="C103" s="73" t="s">
        <v>52</v>
      </c>
      <c r="D103" s="108"/>
      <c r="E103" s="108"/>
      <c r="F103" s="107"/>
      <c r="G103" s="107"/>
      <c r="H103" s="107">
        <f t="shared" si="6"/>
        <v>0</v>
      </c>
      <c r="I103" s="108" t="e">
        <f t="shared" si="7"/>
        <v>#DIV/0!</v>
      </c>
      <c r="J103" s="58"/>
      <c r="L103" s="58"/>
    </row>
    <row r="104" spans="1:12" ht="15.75">
      <c r="A104" s="88"/>
      <c r="B104" s="63" t="s">
        <v>365</v>
      </c>
      <c r="C104" s="73" t="s">
        <v>124</v>
      </c>
      <c r="D104" s="108">
        <f>SUM(D105:D109)</f>
        <v>1961.9</v>
      </c>
      <c r="E104" s="108">
        <f>SUM(E105:E109)</f>
        <v>233.4</v>
      </c>
      <c r="F104" s="108">
        <f>SUM(F105:F109)</f>
        <v>941.9</v>
      </c>
      <c r="G104" s="108">
        <f>SUM(G105:G109)</f>
        <v>891</v>
      </c>
      <c r="H104" s="107">
        <f t="shared" si="6"/>
        <v>-1020.0000000000001</v>
      </c>
      <c r="I104" s="108">
        <f t="shared" si="7"/>
        <v>48.00958254753045</v>
      </c>
      <c r="J104" s="58"/>
      <c r="L104" s="58"/>
    </row>
    <row r="105" spans="1:12" ht="65.25" customHeight="1">
      <c r="A105" s="88" t="s">
        <v>366</v>
      </c>
      <c r="B105" s="63" t="s">
        <v>367</v>
      </c>
      <c r="C105" s="73" t="s">
        <v>86</v>
      </c>
      <c r="D105" s="108">
        <v>1740.9</v>
      </c>
      <c r="E105" s="108"/>
      <c r="F105" s="108">
        <v>837.6</v>
      </c>
      <c r="G105" s="107">
        <f>F105-L104</f>
        <v>837.6</v>
      </c>
      <c r="H105" s="107">
        <f t="shared" si="6"/>
        <v>-903.3000000000001</v>
      </c>
      <c r="I105" s="108">
        <f t="shared" si="7"/>
        <v>48.11304497673617</v>
      </c>
      <c r="J105" s="58"/>
      <c r="L105" s="38"/>
    </row>
    <row r="106" spans="1:12" ht="79.5" customHeight="1">
      <c r="A106" s="88" t="s">
        <v>366</v>
      </c>
      <c r="B106" s="63" t="s">
        <v>40</v>
      </c>
      <c r="C106" s="54" t="s">
        <v>451</v>
      </c>
      <c r="D106" s="108">
        <v>95</v>
      </c>
      <c r="E106" s="108"/>
      <c r="F106" s="108">
        <v>50.9</v>
      </c>
      <c r="G106" s="107"/>
      <c r="H106" s="107">
        <f t="shared" si="6"/>
        <v>-44.1</v>
      </c>
      <c r="I106" s="108">
        <f t="shared" si="7"/>
        <v>53.57894736842105</v>
      </c>
      <c r="J106" s="58"/>
      <c r="L106" s="38"/>
    </row>
    <row r="107" spans="1:12" ht="48" customHeight="1">
      <c r="A107" s="88" t="s">
        <v>358</v>
      </c>
      <c r="B107" s="63" t="s">
        <v>368</v>
      </c>
      <c r="C107" s="54" t="s">
        <v>17</v>
      </c>
      <c r="D107" s="108">
        <v>26</v>
      </c>
      <c r="E107" s="108"/>
      <c r="F107" s="107">
        <v>11.8</v>
      </c>
      <c r="G107" s="107">
        <f>F107-L105</f>
        <v>11.8</v>
      </c>
      <c r="H107" s="107">
        <f t="shared" si="6"/>
        <v>-14.2</v>
      </c>
      <c r="I107" s="108">
        <f t="shared" si="7"/>
        <v>45.38461538461539</v>
      </c>
      <c r="J107" s="58"/>
      <c r="L107" s="58"/>
    </row>
    <row r="108" spans="1:12" ht="79.5" customHeight="1">
      <c r="A108" s="88" t="s">
        <v>356</v>
      </c>
      <c r="B108" s="63" t="s">
        <v>369</v>
      </c>
      <c r="C108" s="62" t="s">
        <v>18</v>
      </c>
      <c r="D108" s="108">
        <v>100</v>
      </c>
      <c r="E108" s="108"/>
      <c r="F108" s="108">
        <v>41.6</v>
      </c>
      <c r="G108" s="107">
        <f>F108-L107</f>
        <v>41.6</v>
      </c>
      <c r="H108" s="107">
        <f t="shared" si="6"/>
        <v>-58.4</v>
      </c>
      <c r="I108" s="108">
        <f t="shared" si="7"/>
        <v>41.6</v>
      </c>
      <c r="J108" s="58"/>
      <c r="L108" s="38"/>
    </row>
    <row r="109" spans="1:12" ht="31.5" hidden="1">
      <c r="A109" s="88" t="s">
        <v>363</v>
      </c>
      <c r="B109" s="63" t="s">
        <v>370</v>
      </c>
      <c r="C109" s="62" t="s">
        <v>526</v>
      </c>
      <c r="D109" s="108">
        <v>0</v>
      </c>
      <c r="E109" s="108">
        <v>233.4</v>
      </c>
      <c r="F109" s="107">
        <v>0</v>
      </c>
      <c r="G109" s="107">
        <f>F109-L108</f>
        <v>0</v>
      </c>
      <c r="H109" s="107">
        <f t="shared" si="6"/>
        <v>0</v>
      </c>
      <c r="I109" s="108" t="e">
        <f t="shared" si="7"/>
        <v>#DIV/0!</v>
      </c>
      <c r="J109" s="58"/>
      <c r="L109" s="38"/>
    </row>
    <row r="110" spans="1:12" ht="15.75">
      <c r="A110" s="88"/>
      <c r="B110" s="63" t="s">
        <v>371</v>
      </c>
      <c r="C110" s="73" t="s">
        <v>502</v>
      </c>
      <c r="D110" s="108">
        <f>D111+D112+D113</f>
        <v>3606.2999999999997</v>
      </c>
      <c r="E110" s="108">
        <f>E111+E112+E113</f>
        <v>0</v>
      </c>
      <c r="F110" s="108">
        <f>F111+F112+F113</f>
        <v>1616.8</v>
      </c>
      <c r="G110" s="108">
        <f>G111+G112+G113</f>
        <v>1612.7</v>
      </c>
      <c r="H110" s="107">
        <f t="shared" si="6"/>
        <v>-1989.4999999999998</v>
      </c>
      <c r="I110" s="108">
        <f t="shared" si="7"/>
        <v>44.83265396666944</v>
      </c>
      <c r="J110" s="58"/>
      <c r="L110" s="38"/>
    </row>
    <row r="111" spans="1:12" ht="31.5">
      <c r="A111" s="88" t="s">
        <v>361</v>
      </c>
      <c r="B111" s="63" t="s">
        <v>371</v>
      </c>
      <c r="C111" s="73" t="s">
        <v>215</v>
      </c>
      <c r="D111" s="108">
        <v>3598.1</v>
      </c>
      <c r="E111" s="108"/>
      <c r="F111" s="107">
        <v>1612.7</v>
      </c>
      <c r="G111" s="107">
        <f>F111-L110</f>
        <v>1612.7</v>
      </c>
      <c r="H111" s="107">
        <f t="shared" si="6"/>
        <v>-1985.3999999999999</v>
      </c>
      <c r="I111" s="108">
        <f t="shared" si="7"/>
        <v>44.8208776854451</v>
      </c>
      <c r="J111" s="58"/>
      <c r="L111" s="38"/>
    </row>
    <row r="112" spans="1:12" ht="47.25">
      <c r="A112" s="88"/>
      <c r="B112" s="63" t="s">
        <v>519</v>
      </c>
      <c r="C112" s="73" t="s">
        <v>216</v>
      </c>
      <c r="D112" s="108">
        <v>8</v>
      </c>
      <c r="E112" s="108"/>
      <c r="F112" s="107">
        <v>4</v>
      </c>
      <c r="G112" s="107"/>
      <c r="H112" s="107">
        <f t="shared" si="6"/>
        <v>-4</v>
      </c>
      <c r="I112" s="108">
        <f t="shared" si="7"/>
        <v>50</v>
      </c>
      <c r="J112" s="58"/>
      <c r="L112" s="38"/>
    </row>
    <row r="113" spans="1:12" ht="31.5">
      <c r="A113" s="88"/>
      <c r="B113" s="63" t="s">
        <v>520</v>
      </c>
      <c r="C113" s="73" t="s">
        <v>217</v>
      </c>
      <c r="D113" s="108">
        <v>0.2</v>
      </c>
      <c r="E113" s="108"/>
      <c r="F113" s="107">
        <v>0.1</v>
      </c>
      <c r="G113" s="107"/>
      <c r="H113" s="107">
        <f t="shared" si="6"/>
        <v>-0.1</v>
      </c>
      <c r="I113" s="108">
        <f t="shared" si="7"/>
        <v>50</v>
      </c>
      <c r="J113" s="58" t="s">
        <v>428</v>
      </c>
      <c r="L113" s="58"/>
    </row>
    <row r="114" spans="1:12" ht="16.5" customHeight="1">
      <c r="A114" s="123" t="s">
        <v>472</v>
      </c>
      <c r="B114" s="71" t="s">
        <v>372</v>
      </c>
      <c r="C114" s="54" t="s">
        <v>125</v>
      </c>
      <c r="D114" s="108">
        <f>SUM(D115:D122)</f>
        <v>5723.3</v>
      </c>
      <c r="E114" s="108">
        <f>SUM(E115:E122)</f>
        <v>0</v>
      </c>
      <c r="F114" s="108">
        <f>SUM(F115:F122)</f>
        <v>2895.7</v>
      </c>
      <c r="G114" s="108">
        <f>SUM(G115:G120)</f>
        <v>2893.1</v>
      </c>
      <c r="H114" s="107">
        <f t="shared" si="6"/>
        <v>-2827.6000000000004</v>
      </c>
      <c r="I114" s="108">
        <f t="shared" si="7"/>
        <v>50.59493648769067</v>
      </c>
      <c r="J114" s="58" t="s">
        <v>429</v>
      </c>
      <c r="L114" s="38"/>
    </row>
    <row r="115" spans="1:12" ht="47.25">
      <c r="A115" s="88" t="s">
        <v>373</v>
      </c>
      <c r="B115" s="63" t="s">
        <v>37</v>
      </c>
      <c r="C115" s="54" t="s">
        <v>218</v>
      </c>
      <c r="D115" s="108">
        <v>361.7</v>
      </c>
      <c r="E115" s="108"/>
      <c r="F115" s="107">
        <v>106.5</v>
      </c>
      <c r="G115" s="107">
        <f>F115-L114</f>
        <v>106.5</v>
      </c>
      <c r="H115" s="107">
        <f t="shared" si="6"/>
        <v>-255.2</v>
      </c>
      <c r="I115" s="108">
        <f t="shared" si="7"/>
        <v>29.4442908487697</v>
      </c>
      <c r="J115" s="58"/>
      <c r="L115" s="38"/>
    </row>
    <row r="116" spans="1:12" ht="47.25">
      <c r="A116" s="88" t="s">
        <v>373</v>
      </c>
      <c r="B116" s="63" t="s">
        <v>425</v>
      </c>
      <c r="C116" s="84" t="s">
        <v>259</v>
      </c>
      <c r="D116" s="108">
        <v>50</v>
      </c>
      <c r="E116" s="108"/>
      <c r="F116" s="107">
        <v>0</v>
      </c>
      <c r="G116" s="107">
        <f>F116-L115</f>
        <v>0</v>
      </c>
      <c r="H116" s="107">
        <f t="shared" si="6"/>
        <v>-50</v>
      </c>
      <c r="I116" s="108">
        <f t="shared" si="7"/>
        <v>0</v>
      </c>
      <c r="J116" s="58"/>
      <c r="L116" s="38"/>
    </row>
    <row r="117" spans="1:12" ht="31.5">
      <c r="A117" s="88" t="s">
        <v>373</v>
      </c>
      <c r="B117" s="63" t="s">
        <v>59</v>
      </c>
      <c r="C117" s="84" t="s">
        <v>260</v>
      </c>
      <c r="D117" s="108">
        <v>155.3</v>
      </c>
      <c r="E117" s="108"/>
      <c r="F117" s="107">
        <v>0</v>
      </c>
      <c r="G117" s="107"/>
      <c r="H117" s="107">
        <f t="shared" si="6"/>
        <v>-155.3</v>
      </c>
      <c r="I117" s="108">
        <f t="shared" si="7"/>
        <v>0</v>
      </c>
      <c r="J117" s="58"/>
      <c r="L117" s="38"/>
    </row>
    <row r="118" spans="1:12" ht="47.25" customHeight="1">
      <c r="A118" s="88" t="s">
        <v>375</v>
      </c>
      <c r="B118" s="63" t="s">
        <v>35</v>
      </c>
      <c r="C118" s="84" t="s">
        <v>261</v>
      </c>
      <c r="D118" s="108">
        <v>10</v>
      </c>
      <c r="E118" s="108"/>
      <c r="F118" s="107">
        <v>0</v>
      </c>
      <c r="G118" s="107">
        <f>F118-L116</f>
        <v>0</v>
      </c>
      <c r="H118" s="107">
        <f t="shared" si="6"/>
        <v>-10</v>
      </c>
      <c r="I118" s="108">
        <f t="shared" si="7"/>
        <v>0</v>
      </c>
      <c r="J118" s="58"/>
      <c r="L118" s="38"/>
    </row>
    <row r="119" spans="1:12" ht="47.25" hidden="1">
      <c r="A119" s="88"/>
      <c r="B119" s="63" t="s">
        <v>376</v>
      </c>
      <c r="C119" s="62" t="s">
        <v>262</v>
      </c>
      <c r="D119" s="108"/>
      <c r="E119" s="108"/>
      <c r="F119" s="107"/>
      <c r="G119" s="107"/>
      <c r="H119" s="107">
        <f t="shared" si="6"/>
        <v>0</v>
      </c>
      <c r="I119" s="108" t="e">
        <f t="shared" si="7"/>
        <v>#DIV/0!</v>
      </c>
      <c r="J119" s="58"/>
      <c r="L119" s="38"/>
    </row>
    <row r="120" spans="1:12" ht="47.25" customHeight="1">
      <c r="A120" s="88" t="s">
        <v>375</v>
      </c>
      <c r="B120" s="63" t="s">
        <v>376</v>
      </c>
      <c r="C120" s="62" t="s">
        <v>261</v>
      </c>
      <c r="D120" s="108">
        <v>5136.3</v>
      </c>
      <c r="E120" s="108"/>
      <c r="F120" s="107">
        <v>2786.6</v>
      </c>
      <c r="G120" s="107">
        <f>F120-L118</f>
        <v>2786.6</v>
      </c>
      <c r="H120" s="107">
        <f t="shared" si="6"/>
        <v>-2349.7000000000003</v>
      </c>
      <c r="I120" s="108">
        <f t="shared" si="7"/>
        <v>54.25306154235538</v>
      </c>
      <c r="J120" s="58"/>
      <c r="L120" s="58"/>
    </row>
    <row r="121" spans="1:12" ht="31.5">
      <c r="A121" s="88"/>
      <c r="B121" s="63" t="s">
        <v>376</v>
      </c>
      <c r="C121" s="62" t="s">
        <v>511</v>
      </c>
      <c r="D121" s="108">
        <v>10</v>
      </c>
      <c r="E121" s="108"/>
      <c r="F121" s="107">
        <v>2.6</v>
      </c>
      <c r="G121" s="107"/>
      <c r="H121" s="107">
        <f t="shared" si="6"/>
        <v>-7.4</v>
      </c>
      <c r="I121" s="108">
        <f t="shared" si="7"/>
        <v>26</v>
      </c>
      <c r="J121" s="58"/>
      <c r="L121" s="58"/>
    </row>
    <row r="122" spans="1:12" ht="14.25" customHeight="1" hidden="1">
      <c r="A122" s="88"/>
      <c r="B122" s="63" t="s">
        <v>112</v>
      </c>
      <c r="C122" s="62" t="s">
        <v>131</v>
      </c>
      <c r="D122" s="108"/>
      <c r="E122" s="108"/>
      <c r="F122" s="107"/>
      <c r="G122" s="107"/>
      <c r="H122" s="107">
        <f t="shared" si="6"/>
        <v>0</v>
      </c>
      <c r="I122" s="108" t="e">
        <f t="shared" si="7"/>
        <v>#DIV/0!</v>
      </c>
      <c r="J122" s="58"/>
      <c r="L122" s="58"/>
    </row>
    <row r="123" spans="1:12" ht="15.75">
      <c r="A123" s="123" t="s">
        <v>377</v>
      </c>
      <c r="B123" s="71" t="s">
        <v>390</v>
      </c>
      <c r="C123" s="54" t="s">
        <v>127</v>
      </c>
      <c r="D123" s="108">
        <f>SUM(D124:D129)</f>
        <v>3489.8000000000006</v>
      </c>
      <c r="E123" s="108">
        <f>SUM(E124:E129)</f>
        <v>0</v>
      </c>
      <c r="F123" s="108">
        <f>SUM(F124:F129)</f>
        <v>1789.1</v>
      </c>
      <c r="G123" s="108" t="e">
        <f>SUM(G124:G129)</f>
        <v>#REF!</v>
      </c>
      <c r="H123" s="107">
        <f t="shared" si="6"/>
        <v>-1700.7000000000007</v>
      </c>
      <c r="I123" s="108">
        <f t="shared" si="7"/>
        <v>51.26654822625937</v>
      </c>
      <c r="J123" s="58"/>
      <c r="L123" s="38"/>
    </row>
    <row r="124" spans="1:12" ht="15.75">
      <c r="A124" s="88" t="s">
        <v>377</v>
      </c>
      <c r="B124" s="63" t="s">
        <v>503</v>
      </c>
      <c r="C124" s="73" t="s">
        <v>506</v>
      </c>
      <c r="D124" s="108">
        <v>466.2</v>
      </c>
      <c r="E124" s="108"/>
      <c r="F124" s="107">
        <v>193.8</v>
      </c>
      <c r="G124" s="107">
        <f>F124-L123</f>
        <v>193.8</v>
      </c>
      <c r="H124" s="107">
        <f t="shared" si="6"/>
        <v>-272.4</v>
      </c>
      <c r="I124" s="108">
        <f t="shared" si="7"/>
        <v>41.57014157014157</v>
      </c>
      <c r="J124" s="58"/>
      <c r="L124" s="38"/>
    </row>
    <row r="125" spans="1:12" ht="15.75">
      <c r="A125" s="88" t="s">
        <v>377</v>
      </c>
      <c r="B125" s="63" t="s">
        <v>504</v>
      </c>
      <c r="C125" s="73" t="s">
        <v>508</v>
      </c>
      <c r="D125" s="108">
        <v>274.1</v>
      </c>
      <c r="E125" s="108"/>
      <c r="F125" s="107">
        <v>117.7</v>
      </c>
      <c r="G125" s="107">
        <f>F125-L124</f>
        <v>117.7</v>
      </c>
      <c r="H125" s="107">
        <f t="shared" si="6"/>
        <v>-156.40000000000003</v>
      </c>
      <c r="I125" s="108">
        <f t="shared" si="7"/>
        <v>42.94053265231667</v>
      </c>
      <c r="J125" s="58"/>
      <c r="L125" s="38"/>
    </row>
    <row r="126" spans="1:12" ht="18" customHeight="1">
      <c r="A126" s="88" t="s">
        <v>377</v>
      </c>
      <c r="B126" s="63" t="s">
        <v>505</v>
      </c>
      <c r="C126" s="73" t="s">
        <v>507</v>
      </c>
      <c r="D126" s="108">
        <v>2246.8</v>
      </c>
      <c r="E126" s="108"/>
      <c r="F126" s="107">
        <v>1307.5</v>
      </c>
      <c r="G126" s="107" t="e">
        <f>F126-#REF!</f>
        <v>#REF!</v>
      </c>
      <c r="H126" s="107">
        <f t="shared" si="6"/>
        <v>-939.3000000000002</v>
      </c>
      <c r="I126" s="108">
        <f t="shared" si="7"/>
        <v>58.19387573437778</v>
      </c>
      <c r="J126" s="58"/>
      <c r="L126" s="38"/>
    </row>
    <row r="127" spans="1:12" ht="63" hidden="1">
      <c r="A127" s="88" t="s">
        <v>416</v>
      </c>
      <c r="B127" s="63" t="s">
        <v>491</v>
      </c>
      <c r="C127" s="73" t="s">
        <v>490</v>
      </c>
      <c r="D127" s="108"/>
      <c r="E127" s="108"/>
      <c r="F127" s="107"/>
      <c r="G127" s="107">
        <f>F127-L126</f>
        <v>0</v>
      </c>
      <c r="H127" s="107">
        <f t="shared" si="6"/>
        <v>0</v>
      </c>
      <c r="I127" s="108" t="e">
        <f t="shared" si="7"/>
        <v>#DIV/0!</v>
      </c>
      <c r="J127" s="58"/>
      <c r="L127" s="38"/>
    </row>
    <row r="128" spans="1:12" ht="15.75">
      <c r="A128" s="88" t="s">
        <v>377</v>
      </c>
      <c r="B128" s="63" t="s">
        <v>483</v>
      </c>
      <c r="C128" s="73" t="s">
        <v>456</v>
      </c>
      <c r="D128" s="108">
        <v>290.9</v>
      </c>
      <c r="E128" s="108"/>
      <c r="F128" s="107">
        <v>123.8</v>
      </c>
      <c r="G128" s="107">
        <f>F128-L127</f>
        <v>123.8</v>
      </c>
      <c r="H128" s="107">
        <f t="shared" si="6"/>
        <v>-167.09999999999997</v>
      </c>
      <c r="I128" s="108">
        <f t="shared" si="7"/>
        <v>42.55757992437264</v>
      </c>
      <c r="J128" s="58"/>
      <c r="L128" s="38"/>
    </row>
    <row r="129" spans="1:12" ht="50.25" customHeight="1">
      <c r="A129" s="88" t="s">
        <v>484</v>
      </c>
      <c r="B129" s="63" t="s">
        <v>483</v>
      </c>
      <c r="C129" s="73" t="s">
        <v>21</v>
      </c>
      <c r="D129" s="108">
        <v>211.8</v>
      </c>
      <c r="E129" s="108"/>
      <c r="F129" s="107">
        <v>46.3</v>
      </c>
      <c r="G129" s="107">
        <f>F129-L128</f>
        <v>46.3</v>
      </c>
      <c r="H129" s="107">
        <f t="shared" si="6"/>
        <v>-165.5</v>
      </c>
      <c r="I129" s="108">
        <f t="shared" si="7"/>
        <v>21.860245514636446</v>
      </c>
      <c r="J129" s="58"/>
      <c r="L129" s="58"/>
    </row>
    <row r="130" spans="1:12" ht="19.5" customHeight="1">
      <c r="A130" s="88" t="s">
        <v>473</v>
      </c>
      <c r="B130" s="63" t="s">
        <v>426</v>
      </c>
      <c r="C130" s="73" t="s">
        <v>128</v>
      </c>
      <c r="D130" s="108">
        <f>SUM(D131:D134)</f>
        <v>400</v>
      </c>
      <c r="E130" s="108">
        <f>SUM(E131:E134)</f>
        <v>141.2</v>
      </c>
      <c r="F130" s="108">
        <f>SUM(F131:F134)</f>
        <v>200.3</v>
      </c>
      <c r="G130" s="108">
        <f>SUM(G131:G133)</f>
        <v>0</v>
      </c>
      <c r="H130" s="107">
        <f t="shared" si="6"/>
        <v>-199.7</v>
      </c>
      <c r="I130" s="108">
        <f t="shared" si="7"/>
        <v>50.075</v>
      </c>
      <c r="J130" s="58"/>
      <c r="L130" s="38"/>
    </row>
    <row r="131" spans="1:12" ht="15" customHeight="1" hidden="1">
      <c r="A131" s="123" t="s">
        <v>397</v>
      </c>
      <c r="B131" s="71" t="s">
        <v>396</v>
      </c>
      <c r="C131" s="54" t="s">
        <v>0</v>
      </c>
      <c r="D131" s="108">
        <v>0</v>
      </c>
      <c r="E131" s="108">
        <v>21</v>
      </c>
      <c r="F131" s="107">
        <v>0</v>
      </c>
      <c r="G131" s="107">
        <f>F131-L130</f>
        <v>0</v>
      </c>
      <c r="H131" s="107">
        <f t="shared" si="6"/>
        <v>0</v>
      </c>
      <c r="I131" s="108" t="e">
        <f t="shared" si="7"/>
        <v>#DIV/0!</v>
      </c>
      <c r="J131" s="58"/>
      <c r="L131" s="38"/>
    </row>
    <row r="132" spans="1:12" ht="23.25" customHeight="1" hidden="1">
      <c r="A132" s="123" t="s">
        <v>437</v>
      </c>
      <c r="B132" s="71" t="s">
        <v>438</v>
      </c>
      <c r="C132" s="54" t="s">
        <v>1</v>
      </c>
      <c r="D132" s="108">
        <v>0</v>
      </c>
      <c r="E132" s="108">
        <v>120.2</v>
      </c>
      <c r="F132" s="107">
        <v>0</v>
      </c>
      <c r="G132" s="107">
        <f>F132-L131</f>
        <v>0</v>
      </c>
      <c r="H132" s="107">
        <f t="shared" si="6"/>
        <v>0</v>
      </c>
      <c r="I132" s="108" t="e">
        <f t="shared" si="7"/>
        <v>#DIV/0!</v>
      </c>
      <c r="J132" s="58"/>
      <c r="L132" s="38"/>
    </row>
    <row r="133" spans="1:12" ht="31.5" customHeight="1" hidden="1">
      <c r="A133" s="123" t="s">
        <v>437</v>
      </c>
      <c r="B133" s="71" t="s">
        <v>438</v>
      </c>
      <c r="C133" s="54" t="s">
        <v>219</v>
      </c>
      <c r="D133" s="108"/>
      <c r="E133" s="108"/>
      <c r="F133" s="107"/>
      <c r="G133" s="107">
        <f>F133-L132</f>
        <v>0</v>
      </c>
      <c r="H133" s="107">
        <f t="shared" si="6"/>
        <v>0</v>
      </c>
      <c r="I133" s="108" t="e">
        <f t="shared" si="7"/>
        <v>#DIV/0!</v>
      </c>
      <c r="J133" s="58"/>
      <c r="L133" s="58"/>
    </row>
    <row r="134" spans="1:12" ht="47.25">
      <c r="A134" s="123"/>
      <c r="B134" s="71" t="s">
        <v>61</v>
      </c>
      <c r="C134" s="62" t="s">
        <v>263</v>
      </c>
      <c r="D134" s="108">
        <v>400</v>
      </c>
      <c r="E134" s="108"/>
      <c r="F134" s="107">
        <v>200.3</v>
      </c>
      <c r="G134" s="107"/>
      <c r="H134" s="107">
        <f t="shared" si="6"/>
        <v>-199.7</v>
      </c>
      <c r="I134" s="108">
        <f t="shared" si="7"/>
        <v>50.075</v>
      </c>
      <c r="J134" s="58"/>
      <c r="L134" s="58"/>
    </row>
    <row r="135" spans="1:12" ht="15.75">
      <c r="A135" s="123" t="s">
        <v>378</v>
      </c>
      <c r="B135" s="71" t="s">
        <v>379</v>
      </c>
      <c r="C135" s="54" t="s">
        <v>129</v>
      </c>
      <c r="D135" s="108">
        <f>D138+D139+D136+D140+D137</f>
        <v>1318</v>
      </c>
      <c r="E135" s="108">
        <f>E138+E139+E136+E140+E137</f>
        <v>0</v>
      </c>
      <c r="F135" s="108">
        <f>F138+F139+F136+F140+F137</f>
        <v>623.8</v>
      </c>
      <c r="G135" s="108">
        <f>G138+G139</f>
        <v>619.3</v>
      </c>
      <c r="H135" s="107">
        <f t="shared" si="6"/>
        <v>-694.2</v>
      </c>
      <c r="I135" s="108">
        <f t="shared" si="7"/>
        <v>47.329286798179055</v>
      </c>
      <c r="J135" s="58"/>
      <c r="L135" s="38"/>
    </row>
    <row r="136" spans="1:12" ht="48" customHeight="1">
      <c r="A136" s="123" t="s">
        <v>378</v>
      </c>
      <c r="B136" s="71" t="s">
        <v>41</v>
      </c>
      <c r="C136" s="54" t="s">
        <v>311</v>
      </c>
      <c r="D136" s="108">
        <v>17.4</v>
      </c>
      <c r="E136" s="108"/>
      <c r="F136" s="108">
        <v>4.2</v>
      </c>
      <c r="G136" s="108"/>
      <c r="H136" s="107">
        <f t="shared" si="6"/>
        <v>-13.2</v>
      </c>
      <c r="I136" s="108">
        <f t="shared" si="7"/>
        <v>24.13793103448276</v>
      </c>
      <c r="J136" s="58"/>
      <c r="L136" s="38"/>
    </row>
    <row r="137" spans="1:12" ht="48" customHeight="1">
      <c r="A137" s="123"/>
      <c r="B137" s="71" t="s">
        <v>41</v>
      </c>
      <c r="C137" s="54" t="s">
        <v>312</v>
      </c>
      <c r="D137" s="108">
        <v>7.3</v>
      </c>
      <c r="E137" s="108"/>
      <c r="F137" s="108">
        <v>0</v>
      </c>
      <c r="G137" s="108"/>
      <c r="H137" s="107">
        <f t="shared" si="6"/>
        <v>-7.3</v>
      </c>
      <c r="I137" s="108">
        <f t="shared" si="7"/>
        <v>0</v>
      </c>
      <c r="J137" s="58"/>
      <c r="L137" s="38"/>
    </row>
    <row r="138" spans="1:12" ht="62.25" customHeight="1">
      <c r="A138" s="123" t="s">
        <v>378</v>
      </c>
      <c r="B138" s="71" t="s">
        <v>474</v>
      </c>
      <c r="C138" s="54" t="s">
        <v>313</v>
      </c>
      <c r="D138" s="108">
        <v>29.3</v>
      </c>
      <c r="E138" s="108"/>
      <c r="F138" s="107">
        <v>4.5</v>
      </c>
      <c r="G138" s="107">
        <f>F138-L135</f>
        <v>4.5</v>
      </c>
      <c r="H138" s="107">
        <f t="shared" si="6"/>
        <v>-24.8</v>
      </c>
      <c r="I138" s="108">
        <f t="shared" si="7"/>
        <v>15.358361774744028</v>
      </c>
      <c r="J138" s="58"/>
      <c r="L138" s="38"/>
    </row>
    <row r="139" spans="1:12" ht="31.5">
      <c r="A139" s="123" t="s">
        <v>378</v>
      </c>
      <c r="B139" s="71" t="s">
        <v>380</v>
      </c>
      <c r="C139" s="54" t="s">
        <v>486</v>
      </c>
      <c r="D139" s="108">
        <v>1240</v>
      </c>
      <c r="E139" s="108"/>
      <c r="F139" s="107">
        <v>614.8</v>
      </c>
      <c r="G139" s="107">
        <f>F139-L138</f>
        <v>614.8</v>
      </c>
      <c r="H139" s="107">
        <f aca="true" t="shared" si="8" ref="H139:H187">F139-D139</f>
        <v>-625.2</v>
      </c>
      <c r="I139" s="108">
        <f aca="true" t="shared" si="9" ref="I139:I187">F139/D139*100</f>
        <v>49.58064516129032</v>
      </c>
      <c r="J139" s="58"/>
      <c r="L139" s="38"/>
    </row>
    <row r="140" spans="1:12" ht="46.5" customHeight="1">
      <c r="A140" s="123" t="s">
        <v>378</v>
      </c>
      <c r="B140" s="71" t="s">
        <v>42</v>
      </c>
      <c r="C140" s="54" t="s">
        <v>155</v>
      </c>
      <c r="D140" s="108">
        <v>24</v>
      </c>
      <c r="E140" s="108"/>
      <c r="F140" s="107">
        <v>0.3</v>
      </c>
      <c r="G140" s="107"/>
      <c r="H140" s="107">
        <f t="shared" si="8"/>
        <v>-23.7</v>
      </c>
      <c r="I140" s="108">
        <f t="shared" si="9"/>
        <v>1.25</v>
      </c>
      <c r="J140" s="58"/>
      <c r="L140" s="38"/>
    </row>
    <row r="141" spans="1:12" ht="27.75" customHeight="1" hidden="1">
      <c r="A141" s="88" t="s">
        <v>398</v>
      </c>
      <c r="B141" s="63" t="s">
        <v>395</v>
      </c>
      <c r="C141" s="85" t="s">
        <v>27</v>
      </c>
      <c r="D141" s="108"/>
      <c r="E141" s="108"/>
      <c r="F141" s="107"/>
      <c r="G141" s="107">
        <f>F141-L139</f>
        <v>0</v>
      </c>
      <c r="H141" s="107">
        <f t="shared" si="8"/>
        <v>0</v>
      </c>
      <c r="I141" s="108" t="e">
        <f t="shared" si="9"/>
        <v>#DIV/0!</v>
      </c>
      <c r="J141" s="58"/>
      <c r="L141" s="38"/>
    </row>
    <row r="142" spans="1:12" ht="31.5" customHeight="1" hidden="1">
      <c r="A142" s="88" t="s">
        <v>475</v>
      </c>
      <c r="B142" s="63" t="s">
        <v>521</v>
      </c>
      <c r="C142" s="85" t="s">
        <v>239</v>
      </c>
      <c r="D142" s="110">
        <f>D143</f>
        <v>0</v>
      </c>
      <c r="E142" s="110">
        <f>E143</f>
        <v>50</v>
      </c>
      <c r="F142" s="110">
        <f>F143</f>
        <v>0</v>
      </c>
      <c r="G142" s="111">
        <f>G143</f>
        <v>0</v>
      </c>
      <c r="H142" s="107">
        <f t="shared" si="8"/>
        <v>0</v>
      </c>
      <c r="I142" s="108" t="e">
        <f t="shared" si="9"/>
        <v>#DIV/0!</v>
      </c>
      <c r="J142" s="58"/>
      <c r="L142" s="38"/>
    </row>
    <row r="143" spans="1:12" ht="29.25" customHeight="1" hidden="1">
      <c r="A143" s="123" t="s">
        <v>475</v>
      </c>
      <c r="B143" s="71" t="s">
        <v>476</v>
      </c>
      <c r="C143" s="54" t="s">
        <v>241</v>
      </c>
      <c r="D143" s="109">
        <v>0</v>
      </c>
      <c r="E143" s="109">
        <v>50</v>
      </c>
      <c r="F143" s="107">
        <v>0</v>
      </c>
      <c r="G143" s="107">
        <f>F143-L142</f>
        <v>0</v>
      </c>
      <c r="H143" s="107">
        <f t="shared" si="8"/>
        <v>0</v>
      </c>
      <c r="I143" s="108" t="e">
        <f t="shared" si="9"/>
        <v>#DIV/0!</v>
      </c>
      <c r="J143" s="58"/>
      <c r="L143" s="58"/>
    </row>
    <row r="144" spans="1:12" ht="30" customHeight="1" hidden="1">
      <c r="A144" s="123" t="s">
        <v>475</v>
      </c>
      <c r="B144" s="71" t="s">
        <v>8</v>
      </c>
      <c r="C144" s="54" t="s">
        <v>10</v>
      </c>
      <c r="D144" s="109"/>
      <c r="E144" s="109"/>
      <c r="F144" s="107"/>
      <c r="G144" s="107"/>
      <c r="H144" s="107">
        <f t="shared" si="8"/>
        <v>0</v>
      </c>
      <c r="I144" s="108" t="e">
        <f t="shared" si="9"/>
        <v>#DIV/0!</v>
      </c>
      <c r="J144" s="58"/>
      <c r="L144" s="58"/>
    </row>
    <row r="145" spans="1:12" ht="31.5">
      <c r="A145" s="88"/>
      <c r="B145" s="63" t="s">
        <v>422</v>
      </c>
      <c r="C145" s="73" t="s">
        <v>238</v>
      </c>
      <c r="D145" s="108">
        <f>SUM(D146:D150)</f>
        <v>921.4</v>
      </c>
      <c r="E145" s="108">
        <f>SUM(E146:E150)</f>
        <v>0</v>
      </c>
      <c r="F145" s="108">
        <f>SUM(F146:F150)</f>
        <v>334.1</v>
      </c>
      <c r="G145" s="108">
        <f>SUM(G146:G148)</f>
        <v>334.1</v>
      </c>
      <c r="H145" s="107">
        <f t="shared" si="8"/>
        <v>-587.3</v>
      </c>
      <c r="I145" s="108">
        <f t="shared" si="9"/>
        <v>36.26003907097895</v>
      </c>
      <c r="J145" s="58"/>
      <c r="L145" s="38"/>
    </row>
    <row r="146" spans="1:12" ht="63">
      <c r="A146" s="88" t="s">
        <v>381</v>
      </c>
      <c r="B146" s="63" t="s">
        <v>382</v>
      </c>
      <c r="C146" s="54" t="s">
        <v>22</v>
      </c>
      <c r="D146" s="108">
        <v>380</v>
      </c>
      <c r="E146" s="108"/>
      <c r="F146" s="107">
        <v>74.2</v>
      </c>
      <c r="G146" s="107">
        <f>F146-L145</f>
        <v>74.2</v>
      </c>
      <c r="H146" s="107">
        <f t="shared" si="8"/>
        <v>-305.8</v>
      </c>
      <c r="I146" s="108">
        <f t="shared" si="9"/>
        <v>19.526315789473685</v>
      </c>
      <c r="J146" s="58"/>
      <c r="L146" s="38"/>
    </row>
    <row r="147" spans="1:12" ht="48" customHeight="1">
      <c r="A147" s="88" t="s">
        <v>381</v>
      </c>
      <c r="B147" s="63" t="s">
        <v>382</v>
      </c>
      <c r="C147" s="54" t="s">
        <v>235</v>
      </c>
      <c r="D147" s="108">
        <v>523.4</v>
      </c>
      <c r="E147" s="108"/>
      <c r="F147" s="107">
        <v>251.4</v>
      </c>
      <c r="G147" s="107">
        <f>F147-L146</f>
        <v>251.4</v>
      </c>
      <c r="H147" s="107">
        <f t="shared" si="8"/>
        <v>-272</v>
      </c>
      <c r="I147" s="108">
        <f t="shared" si="9"/>
        <v>48.03209782193352</v>
      </c>
      <c r="J147" s="58"/>
      <c r="L147" s="38"/>
    </row>
    <row r="148" spans="1:12" ht="48.75" customHeight="1">
      <c r="A148" s="88" t="s">
        <v>381</v>
      </c>
      <c r="B148" s="63" t="s">
        <v>444</v>
      </c>
      <c r="C148" s="62" t="s">
        <v>236</v>
      </c>
      <c r="D148" s="108">
        <v>18</v>
      </c>
      <c r="E148" s="108"/>
      <c r="F148" s="107">
        <v>8.5</v>
      </c>
      <c r="G148" s="107">
        <f>F148-L147</f>
        <v>8.5</v>
      </c>
      <c r="H148" s="107">
        <f t="shared" si="8"/>
        <v>-9.5</v>
      </c>
      <c r="I148" s="108">
        <f t="shared" si="9"/>
        <v>47.22222222222222</v>
      </c>
      <c r="J148" s="58"/>
      <c r="L148" s="38"/>
    </row>
    <row r="149" spans="1:12" ht="31.5" hidden="1">
      <c r="A149" s="88" t="s">
        <v>383</v>
      </c>
      <c r="B149" s="63" t="s">
        <v>494</v>
      </c>
      <c r="C149" s="62" t="s">
        <v>30</v>
      </c>
      <c r="D149" s="108"/>
      <c r="E149" s="108"/>
      <c r="F149" s="107"/>
      <c r="G149" s="107">
        <f>F149-L148</f>
        <v>0</v>
      </c>
      <c r="H149" s="107">
        <f t="shared" si="8"/>
        <v>0</v>
      </c>
      <c r="I149" s="108" t="e">
        <f t="shared" si="9"/>
        <v>#DIV/0!</v>
      </c>
      <c r="J149" s="58"/>
      <c r="L149" s="38"/>
    </row>
    <row r="150" spans="1:12" ht="49.5" customHeight="1" hidden="1">
      <c r="A150" s="88" t="s">
        <v>381</v>
      </c>
      <c r="B150" s="63" t="s">
        <v>382</v>
      </c>
      <c r="C150" s="62" t="s">
        <v>266</v>
      </c>
      <c r="D150" s="108"/>
      <c r="E150" s="108"/>
      <c r="F150" s="107"/>
      <c r="G150" s="107"/>
      <c r="H150" s="107">
        <f t="shared" si="8"/>
        <v>0</v>
      </c>
      <c r="I150" s="108" t="e">
        <f t="shared" si="9"/>
        <v>#DIV/0!</v>
      </c>
      <c r="J150" s="58"/>
      <c r="L150" s="38"/>
    </row>
    <row r="151" spans="1:12" ht="31.5">
      <c r="A151" s="88"/>
      <c r="B151" s="63" t="s">
        <v>68</v>
      </c>
      <c r="C151" s="62" t="s">
        <v>237</v>
      </c>
      <c r="D151" s="108">
        <f>D152+D153+D154+D156+D155+D157</f>
        <v>279.1</v>
      </c>
      <c r="E151" s="108">
        <f>E152+E153+E154+E156+E155+E157</f>
        <v>0</v>
      </c>
      <c r="F151" s="108">
        <f>F152+F153+F154+F156+F155+F157</f>
        <v>130.4</v>
      </c>
      <c r="G151" s="107"/>
      <c r="H151" s="107">
        <f t="shared" si="8"/>
        <v>-148.70000000000002</v>
      </c>
      <c r="I151" s="108">
        <f t="shared" si="9"/>
        <v>46.72160515944106</v>
      </c>
      <c r="J151" s="58"/>
      <c r="L151" s="38"/>
    </row>
    <row r="152" spans="1:12" ht="65.25" customHeight="1">
      <c r="A152" s="88"/>
      <c r="B152" s="63" t="s">
        <v>494</v>
      </c>
      <c r="C152" s="62" t="s">
        <v>156</v>
      </c>
      <c r="D152" s="108">
        <v>3</v>
      </c>
      <c r="E152" s="108"/>
      <c r="F152" s="107">
        <v>0</v>
      </c>
      <c r="G152" s="107"/>
      <c r="H152" s="107">
        <f t="shared" si="8"/>
        <v>-3</v>
      </c>
      <c r="I152" s="108">
        <f t="shared" si="9"/>
        <v>0</v>
      </c>
      <c r="J152" s="58"/>
      <c r="L152" s="38"/>
    </row>
    <row r="153" spans="1:12" ht="63">
      <c r="A153" s="88" t="s">
        <v>383</v>
      </c>
      <c r="B153" s="63" t="s">
        <v>494</v>
      </c>
      <c r="C153" s="62" t="s">
        <v>178</v>
      </c>
      <c r="D153" s="108">
        <v>10.1</v>
      </c>
      <c r="E153" s="108"/>
      <c r="F153" s="107">
        <v>2.4</v>
      </c>
      <c r="G153" s="107">
        <f>F153-L149</f>
        <v>2.4</v>
      </c>
      <c r="H153" s="107">
        <f t="shared" si="8"/>
        <v>-7.699999999999999</v>
      </c>
      <c r="I153" s="108">
        <f t="shared" si="9"/>
        <v>23.762376237623762</v>
      </c>
      <c r="J153" s="58"/>
      <c r="L153" s="38"/>
    </row>
    <row r="154" spans="1:12" ht="47.25">
      <c r="A154" s="88" t="s">
        <v>383</v>
      </c>
      <c r="B154" s="63" t="s">
        <v>494</v>
      </c>
      <c r="C154" s="62" t="s">
        <v>267</v>
      </c>
      <c r="D154" s="108">
        <v>10</v>
      </c>
      <c r="E154" s="108"/>
      <c r="F154" s="107">
        <v>7.8</v>
      </c>
      <c r="G154" s="107"/>
      <c r="H154" s="107">
        <f t="shared" si="8"/>
        <v>-2.2</v>
      </c>
      <c r="I154" s="108">
        <f t="shared" si="9"/>
        <v>78</v>
      </c>
      <c r="J154" s="58"/>
      <c r="L154" s="38"/>
    </row>
    <row r="155" spans="1:12" ht="63">
      <c r="A155" s="88"/>
      <c r="B155" s="63" t="s">
        <v>494</v>
      </c>
      <c r="C155" s="62" t="s">
        <v>179</v>
      </c>
      <c r="D155" s="108">
        <v>228</v>
      </c>
      <c r="E155" s="108"/>
      <c r="F155" s="107">
        <v>120.2</v>
      </c>
      <c r="G155" s="107"/>
      <c r="H155" s="107">
        <f t="shared" si="8"/>
        <v>-107.8</v>
      </c>
      <c r="I155" s="108">
        <f t="shared" si="9"/>
        <v>52.719298245614034</v>
      </c>
      <c r="J155" s="58"/>
      <c r="L155" s="38"/>
    </row>
    <row r="156" spans="1:12" ht="31.5">
      <c r="A156" s="88"/>
      <c r="B156" s="63" t="s">
        <v>494</v>
      </c>
      <c r="C156" s="62" t="s">
        <v>169</v>
      </c>
      <c r="D156" s="108">
        <v>23</v>
      </c>
      <c r="E156" s="108"/>
      <c r="F156" s="107">
        <v>0</v>
      </c>
      <c r="G156" s="107"/>
      <c r="H156" s="107">
        <f t="shared" si="8"/>
        <v>-23</v>
      </c>
      <c r="I156" s="108">
        <f t="shared" si="9"/>
        <v>0</v>
      </c>
      <c r="J156" s="58"/>
      <c r="L156" s="38"/>
    </row>
    <row r="157" spans="1:12" ht="31.5">
      <c r="A157" s="88" t="s">
        <v>383</v>
      </c>
      <c r="B157" s="63" t="s">
        <v>242</v>
      </c>
      <c r="C157" s="62" t="s">
        <v>243</v>
      </c>
      <c r="D157" s="108">
        <v>5</v>
      </c>
      <c r="E157" s="108"/>
      <c r="F157" s="107">
        <v>0</v>
      </c>
      <c r="G157" s="107"/>
      <c r="H157" s="107">
        <f t="shared" si="8"/>
        <v>-5</v>
      </c>
      <c r="I157" s="108">
        <f t="shared" si="9"/>
        <v>0</v>
      </c>
      <c r="J157" s="58"/>
      <c r="L157" s="38"/>
    </row>
    <row r="158" spans="1:12" ht="32.25" customHeight="1">
      <c r="A158" s="88" t="s">
        <v>477</v>
      </c>
      <c r="B158" s="63" t="s">
        <v>522</v>
      </c>
      <c r="C158" s="54" t="s">
        <v>246</v>
      </c>
      <c r="D158" s="108">
        <f>D159+D160</f>
        <v>290.4</v>
      </c>
      <c r="E158" s="108">
        <f>E159+E160</f>
        <v>0</v>
      </c>
      <c r="F158" s="108">
        <f>F159+F160</f>
        <v>135.9</v>
      </c>
      <c r="G158" s="107"/>
      <c r="H158" s="107">
        <f t="shared" si="8"/>
        <v>-154.49999999999997</v>
      </c>
      <c r="I158" s="108">
        <f t="shared" si="9"/>
        <v>46.79752066115703</v>
      </c>
      <c r="J158" s="58"/>
      <c r="L158" s="38"/>
    </row>
    <row r="159" spans="1:12" ht="60" customHeight="1">
      <c r="A159" s="88" t="s">
        <v>477</v>
      </c>
      <c r="B159" s="63" t="s">
        <v>402</v>
      </c>
      <c r="C159" s="54" t="s">
        <v>247</v>
      </c>
      <c r="D159" s="108">
        <v>32.2</v>
      </c>
      <c r="E159" s="108"/>
      <c r="F159" s="107">
        <v>4.6</v>
      </c>
      <c r="G159" s="107">
        <f>F159-L158</f>
        <v>4.6</v>
      </c>
      <c r="H159" s="107">
        <f t="shared" si="8"/>
        <v>-27.6</v>
      </c>
      <c r="I159" s="108">
        <f t="shared" si="9"/>
        <v>14.285714285714283</v>
      </c>
      <c r="J159" s="58"/>
      <c r="L159" s="38"/>
    </row>
    <row r="160" spans="1:12" ht="31.5">
      <c r="A160" s="88" t="s">
        <v>477</v>
      </c>
      <c r="B160" s="63" t="s">
        <v>394</v>
      </c>
      <c r="C160" s="54" t="s">
        <v>2</v>
      </c>
      <c r="D160" s="108">
        <v>258.2</v>
      </c>
      <c r="E160" s="108"/>
      <c r="F160" s="107">
        <v>131.3</v>
      </c>
      <c r="G160" s="107">
        <f>F160-L159</f>
        <v>131.3</v>
      </c>
      <c r="H160" s="107">
        <f t="shared" si="8"/>
        <v>-126.89999999999998</v>
      </c>
      <c r="I160" s="108">
        <f t="shared" si="9"/>
        <v>50.85205267234703</v>
      </c>
      <c r="J160" s="58"/>
      <c r="L160" s="38"/>
    </row>
    <row r="161" spans="1:12" ht="14.25" customHeight="1">
      <c r="A161" s="88"/>
      <c r="B161" s="63" t="s">
        <v>523</v>
      </c>
      <c r="C161" s="54" t="s">
        <v>248</v>
      </c>
      <c r="D161" s="108">
        <f>D163+D172+D174+D175+D176+D177+D178+D179+D182+D181+D173+D164+D180+D183+D162</f>
        <v>396.40000000000003</v>
      </c>
      <c r="E161" s="108">
        <f>E163+E172+E174+E175+E176+E177+E178+E179+E182+E181+E173+E164+E180+E183+E162</f>
        <v>60</v>
      </c>
      <c r="F161" s="108">
        <f>F163+F172+F174+F175+F176+F177+F178+F179+F182+F181+F173+F164+F180+F183+F162</f>
        <v>101.09999999999998</v>
      </c>
      <c r="G161" s="108" t="e">
        <f>G162+G163+G164+G165+G168+G169+G174+G175+G182+#REF!+#REF!+#REF!</f>
        <v>#REF!</v>
      </c>
      <c r="H161" s="107">
        <f t="shared" si="8"/>
        <v>-295.30000000000007</v>
      </c>
      <c r="I161" s="108">
        <f t="shared" si="9"/>
        <v>25.504540867810288</v>
      </c>
      <c r="J161" s="58"/>
      <c r="L161" s="38"/>
    </row>
    <row r="162" spans="1:12" ht="15.75">
      <c r="A162" s="88" t="s">
        <v>384</v>
      </c>
      <c r="B162" s="63" t="s">
        <v>385</v>
      </c>
      <c r="C162" s="73" t="s">
        <v>419</v>
      </c>
      <c r="D162" s="108">
        <v>50</v>
      </c>
      <c r="E162" s="108">
        <v>60</v>
      </c>
      <c r="F162" s="107">
        <v>0</v>
      </c>
      <c r="G162" s="107">
        <f>F162-L161</f>
        <v>0</v>
      </c>
      <c r="H162" s="107">
        <f t="shared" si="8"/>
        <v>-50</v>
      </c>
      <c r="I162" s="108">
        <f t="shared" si="9"/>
        <v>0</v>
      </c>
      <c r="J162" s="58"/>
      <c r="L162" s="58"/>
    </row>
    <row r="163" spans="1:12" ht="19.5" customHeight="1" hidden="1">
      <c r="A163" s="88" t="s">
        <v>384</v>
      </c>
      <c r="B163" s="63" t="s">
        <v>487</v>
      </c>
      <c r="C163" s="54" t="s">
        <v>249</v>
      </c>
      <c r="D163" s="108"/>
      <c r="E163" s="108"/>
      <c r="F163" s="108"/>
      <c r="G163" s="107">
        <f>F163-L162</f>
        <v>0</v>
      </c>
      <c r="H163" s="107">
        <f t="shared" si="8"/>
        <v>0</v>
      </c>
      <c r="I163" s="108" t="e">
        <f t="shared" si="9"/>
        <v>#DIV/0!</v>
      </c>
      <c r="J163" s="58"/>
      <c r="L163" s="38"/>
    </row>
    <row r="164" spans="1:12" ht="46.5" customHeight="1">
      <c r="A164" s="88" t="s">
        <v>387</v>
      </c>
      <c r="B164" s="63" t="s">
        <v>487</v>
      </c>
      <c r="C164" s="54" t="s">
        <v>250</v>
      </c>
      <c r="D164" s="108">
        <v>2.3</v>
      </c>
      <c r="E164" s="108"/>
      <c r="F164" s="107">
        <v>2.3</v>
      </c>
      <c r="G164" s="107">
        <f>F164-L163</f>
        <v>2.3</v>
      </c>
      <c r="H164" s="107">
        <f t="shared" si="8"/>
        <v>0</v>
      </c>
      <c r="I164" s="108">
        <f t="shared" si="9"/>
        <v>100</v>
      </c>
      <c r="J164" s="58"/>
      <c r="L164" s="38"/>
    </row>
    <row r="165" spans="1:12" ht="63" hidden="1">
      <c r="A165" s="123" t="s">
        <v>387</v>
      </c>
      <c r="B165" s="71" t="s">
        <v>393</v>
      </c>
      <c r="C165" s="125" t="s">
        <v>14</v>
      </c>
      <c r="D165" s="108"/>
      <c r="E165" s="108"/>
      <c r="F165" s="107"/>
      <c r="G165" s="107">
        <f>F165-L164</f>
        <v>0</v>
      </c>
      <c r="H165" s="107">
        <f t="shared" si="8"/>
        <v>0</v>
      </c>
      <c r="I165" s="108" t="e">
        <f t="shared" si="9"/>
        <v>#DIV/0!</v>
      </c>
      <c r="J165" s="58"/>
      <c r="L165" s="58"/>
    </row>
    <row r="166" spans="1:12" ht="31.5" hidden="1">
      <c r="A166" s="88" t="s">
        <v>384</v>
      </c>
      <c r="B166" s="63" t="s">
        <v>386</v>
      </c>
      <c r="C166" s="54" t="s">
        <v>496</v>
      </c>
      <c r="D166" s="108"/>
      <c r="E166" s="108"/>
      <c r="F166" s="108"/>
      <c r="G166" s="107">
        <f>F166-L165</f>
        <v>0</v>
      </c>
      <c r="H166" s="107">
        <f t="shared" si="8"/>
        <v>0</v>
      </c>
      <c r="I166" s="108" t="e">
        <f t="shared" si="9"/>
        <v>#DIV/0!</v>
      </c>
      <c r="J166" s="58"/>
      <c r="L166" s="58"/>
    </row>
    <row r="167" spans="1:12" ht="15.75" hidden="1">
      <c r="A167" s="88"/>
      <c r="B167" s="63"/>
      <c r="C167" s="54"/>
      <c r="D167" s="108"/>
      <c r="E167" s="108"/>
      <c r="F167" s="108"/>
      <c r="G167" s="107"/>
      <c r="H167" s="107">
        <f t="shared" si="8"/>
        <v>0</v>
      </c>
      <c r="I167" s="108" t="e">
        <f t="shared" si="9"/>
        <v>#DIV/0!</v>
      </c>
      <c r="J167" s="58"/>
      <c r="L167" s="58"/>
    </row>
    <row r="168" spans="1:12" ht="47.25" hidden="1">
      <c r="A168" s="88" t="s">
        <v>384</v>
      </c>
      <c r="B168" s="63" t="s">
        <v>386</v>
      </c>
      <c r="C168" s="54" t="s">
        <v>16</v>
      </c>
      <c r="D168" s="108"/>
      <c r="E168" s="108"/>
      <c r="F168" s="108"/>
      <c r="G168" s="107"/>
      <c r="H168" s="107">
        <f t="shared" si="8"/>
        <v>0</v>
      </c>
      <c r="I168" s="108" t="e">
        <f t="shared" si="9"/>
        <v>#DIV/0!</v>
      </c>
      <c r="J168" s="58"/>
      <c r="L168" s="58"/>
    </row>
    <row r="169" spans="1:12" ht="15.75" hidden="1">
      <c r="A169" s="88" t="s">
        <v>384</v>
      </c>
      <c r="B169" s="63" t="s">
        <v>386</v>
      </c>
      <c r="C169" s="54" t="s">
        <v>15</v>
      </c>
      <c r="D169" s="108"/>
      <c r="E169" s="108"/>
      <c r="F169" s="108"/>
      <c r="G169" s="107">
        <f>F169-L167</f>
        <v>0</v>
      </c>
      <c r="H169" s="107">
        <f t="shared" si="8"/>
        <v>0</v>
      </c>
      <c r="I169" s="108" t="e">
        <f t="shared" si="9"/>
        <v>#DIV/0!</v>
      </c>
      <c r="J169" s="58"/>
      <c r="L169" s="58"/>
    </row>
    <row r="170" spans="1:12" ht="15.75" hidden="1">
      <c r="A170" s="88" t="s">
        <v>384</v>
      </c>
      <c r="B170" s="63" t="s">
        <v>386</v>
      </c>
      <c r="C170" s="54" t="s">
        <v>509</v>
      </c>
      <c r="D170" s="108"/>
      <c r="E170" s="108"/>
      <c r="F170" s="108"/>
      <c r="G170" s="107">
        <f>F170-L169</f>
        <v>0</v>
      </c>
      <c r="H170" s="107">
        <f t="shared" si="8"/>
        <v>0</v>
      </c>
      <c r="I170" s="108" t="e">
        <f t="shared" si="9"/>
        <v>#DIV/0!</v>
      </c>
      <c r="J170" s="58"/>
      <c r="L170" s="58"/>
    </row>
    <row r="171" spans="1:12" ht="31.5" hidden="1">
      <c r="A171" s="88" t="s">
        <v>384</v>
      </c>
      <c r="B171" s="63" t="s">
        <v>386</v>
      </c>
      <c r="C171" s="54" t="s">
        <v>7</v>
      </c>
      <c r="D171" s="108"/>
      <c r="E171" s="108"/>
      <c r="F171" s="108"/>
      <c r="G171" s="107">
        <f>F171-L170</f>
        <v>0</v>
      </c>
      <c r="H171" s="107">
        <f t="shared" si="8"/>
        <v>0</v>
      </c>
      <c r="I171" s="108" t="e">
        <f t="shared" si="9"/>
        <v>#DIV/0!</v>
      </c>
      <c r="J171" s="58"/>
      <c r="L171" s="58"/>
    </row>
    <row r="172" spans="1:12" ht="15.75" hidden="1">
      <c r="A172" s="88" t="s">
        <v>384</v>
      </c>
      <c r="B172" s="63" t="s">
        <v>385</v>
      </c>
      <c r="C172" s="54" t="s">
        <v>419</v>
      </c>
      <c r="D172" s="108"/>
      <c r="E172" s="108"/>
      <c r="F172" s="108"/>
      <c r="G172" s="107"/>
      <c r="H172" s="107">
        <f t="shared" si="8"/>
        <v>0</v>
      </c>
      <c r="I172" s="108" t="e">
        <f t="shared" si="9"/>
        <v>#DIV/0!</v>
      </c>
      <c r="J172" s="58"/>
      <c r="L172" s="58"/>
    </row>
    <row r="173" spans="1:12" ht="47.25" hidden="1">
      <c r="A173" s="88"/>
      <c r="B173" s="63" t="s">
        <v>100</v>
      </c>
      <c r="C173" s="54" t="s">
        <v>101</v>
      </c>
      <c r="D173" s="108"/>
      <c r="E173" s="108"/>
      <c r="F173" s="108"/>
      <c r="G173" s="107"/>
      <c r="H173" s="107">
        <f t="shared" si="8"/>
        <v>0</v>
      </c>
      <c r="I173" s="108" t="e">
        <f t="shared" si="9"/>
        <v>#DIV/0!</v>
      </c>
      <c r="J173" s="58"/>
      <c r="L173" s="58"/>
    </row>
    <row r="174" spans="1:12" ht="63">
      <c r="A174" s="88" t="s">
        <v>387</v>
      </c>
      <c r="B174" s="63" t="s">
        <v>524</v>
      </c>
      <c r="C174" s="54" t="s">
        <v>342</v>
      </c>
      <c r="D174" s="108">
        <v>73</v>
      </c>
      <c r="E174" s="108"/>
      <c r="F174" s="108">
        <v>31.6</v>
      </c>
      <c r="G174" s="107"/>
      <c r="H174" s="107">
        <f t="shared" si="8"/>
        <v>-41.4</v>
      </c>
      <c r="I174" s="108">
        <f t="shared" si="9"/>
        <v>43.28767123287671</v>
      </c>
      <c r="J174" s="58"/>
      <c r="L174" s="58"/>
    </row>
    <row r="175" spans="1:12" ht="63">
      <c r="A175" s="88" t="s">
        <v>387</v>
      </c>
      <c r="B175" s="63" t="s">
        <v>524</v>
      </c>
      <c r="C175" s="54" t="s">
        <v>255</v>
      </c>
      <c r="D175" s="108">
        <v>47</v>
      </c>
      <c r="E175" s="108"/>
      <c r="F175" s="108">
        <v>17.2</v>
      </c>
      <c r="G175" s="107"/>
      <c r="H175" s="107">
        <f t="shared" si="8"/>
        <v>-29.8</v>
      </c>
      <c r="I175" s="108">
        <f t="shared" si="9"/>
        <v>36.59574468085106</v>
      </c>
      <c r="J175" s="58"/>
      <c r="L175" s="58"/>
    </row>
    <row r="176" spans="1:12" ht="63">
      <c r="A176" s="88"/>
      <c r="B176" s="63" t="s">
        <v>524</v>
      </c>
      <c r="C176" s="54" t="s">
        <v>343</v>
      </c>
      <c r="D176" s="108">
        <v>15</v>
      </c>
      <c r="E176" s="108"/>
      <c r="F176" s="108">
        <v>4.8</v>
      </c>
      <c r="G176" s="107"/>
      <c r="H176" s="107">
        <f t="shared" si="8"/>
        <v>-10.2</v>
      </c>
      <c r="I176" s="108">
        <f t="shared" si="9"/>
        <v>32</v>
      </c>
      <c r="J176" s="58"/>
      <c r="L176" s="58"/>
    </row>
    <row r="177" spans="1:12" ht="63">
      <c r="A177" s="88"/>
      <c r="B177" s="63" t="s">
        <v>524</v>
      </c>
      <c r="C177" s="54" t="s">
        <v>344</v>
      </c>
      <c r="D177" s="108">
        <v>15</v>
      </c>
      <c r="E177" s="108"/>
      <c r="F177" s="108">
        <v>5.3</v>
      </c>
      <c r="G177" s="107"/>
      <c r="H177" s="107">
        <f t="shared" si="8"/>
        <v>-9.7</v>
      </c>
      <c r="I177" s="108">
        <f t="shared" si="9"/>
        <v>35.333333333333336</v>
      </c>
      <c r="J177" s="58"/>
      <c r="L177" s="58"/>
    </row>
    <row r="178" spans="1:12" ht="62.25" customHeight="1">
      <c r="A178" s="88"/>
      <c r="B178" s="63" t="s">
        <v>524</v>
      </c>
      <c r="C178" s="54" t="s">
        <v>256</v>
      </c>
      <c r="D178" s="108">
        <v>45</v>
      </c>
      <c r="E178" s="108"/>
      <c r="F178" s="108">
        <v>22.5</v>
      </c>
      <c r="G178" s="107"/>
      <c r="H178" s="107">
        <f t="shared" si="8"/>
        <v>-22.5</v>
      </c>
      <c r="I178" s="108">
        <f t="shared" si="9"/>
        <v>50</v>
      </c>
      <c r="J178" s="58"/>
      <c r="L178" s="58"/>
    </row>
    <row r="179" spans="1:12" ht="0.75" customHeight="1" hidden="1">
      <c r="A179" s="88"/>
      <c r="B179" s="63" t="s">
        <v>524</v>
      </c>
      <c r="C179" s="54" t="s">
        <v>257</v>
      </c>
      <c r="D179" s="108"/>
      <c r="E179" s="108"/>
      <c r="F179" s="108"/>
      <c r="G179" s="107"/>
      <c r="H179" s="107">
        <f t="shared" si="8"/>
        <v>0</v>
      </c>
      <c r="I179" s="108" t="e">
        <f t="shared" si="9"/>
        <v>#DIV/0!</v>
      </c>
      <c r="J179" s="58"/>
      <c r="L179" s="58"/>
    </row>
    <row r="180" spans="1:12" ht="78" customHeight="1" hidden="1">
      <c r="A180" s="88"/>
      <c r="B180" s="63" t="s">
        <v>524</v>
      </c>
      <c r="C180" s="54" t="s">
        <v>11</v>
      </c>
      <c r="D180" s="108"/>
      <c r="E180" s="108"/>
      <c r="F180" s="108"/>
      <c r="G180" s="107"/>
      <c r="H180" s="107">
        <f t="shared" si="8"/>
        <v>0</v>
      </c>
      <c r="I180" s="108" t="e">
        <f t="shared" si="9"/>
        <v>#DIV/0!</v>
      </c>
      <c r="J180" s="58"/>
      <c r="L180" s="58"/>
    </row>
    <row r="181" spans="1:12" ht="78.75" hidden="1">
      <c r="A181" s="88"/>
      <c r="B181" s="63" t="s">
        <v>524</v>
      </c>
      <c r="C181" s="54" t="s">
        <v>99</v>
      </c>
      <c r="D181" s="108"/>
      <c r="E181" s="108"/>
      <c r="F181" s="108"/>
      <c r="G181" s="107"/>
      <c r="H181" s="107">
        <f t="shared" si="8"/>
        <v>0</v>
      </c>
      <c r="I181" s="108" t="e">
        <f t="shared" si="9"/>
        <v>#DIV/0!</v>
      </c>
      <c r="J181" s="58"/>
      <c r="L181" s="58"/>
    </row>
    <row r="182" spans="1:12" ht="14.25" customHeight="1">
      <c r="A182" s="88" t="s">
        <v>387</v>
      </c>
      <c r="B182" s="63" t="s">
        <v>386</v>
      </c>
      <c r="C182" s="54" t="s">
        <v>258</v>
      </c>
      <c r="D182" s="108">
        <v>109.1</v>
      </c>
      <c r="E182" s="108"/>
      <c r="F182" s="108">
        <v>17.4</v>
      </c>
      <c r="G182" s="107"/>
      <c r="H182" s="107">
        <f t="shared" si="8"/>
        <v>-91.69999999999999</v>
      </c>
      <c r="I182" s="108">
        <f t="shared" si="9"/>
        <v>15.948670944087992</v>
      </c>
      <c r="J182" s="58"/>
      <c r="L182" s="58"/>
    </row>
    <row r="183" spans="1:12" ht="31.5">
      <c r="A183" s="88"/>
      <c r="B183" s="63" t="s">
        <v>386</v>
      </c>
      <c r="C183" s="54" t="s">
        <v>454</v>
      </c>
      <c r="D183" s="108">
        <v>40</v>
      </c>
      <c r="E183" s="108"/>
      <c r="F183" s="108">
        <v>0</v>
      </c>
      <c r="G183" s="107"/>
      <c r="H183" s="107">
        <f t="shared" si="8"/>
        <v>-40</v>
      </c>
      <c r="I183" s="108">
        <f t="shared" si="9"/>
        <v>0</v>
      </c>
      <c r="J183" s="58"/>
      <c r="L183" s="58"/>
    </row>
    <row r="184" spans="1:12" ht="15.75">
      <c r="A184" s="88"/>
      <c r="B184" s="63"/>
      <c r="C184" s="54" t="s">
        <v>478</v>
      </c>
      <c r="D184" s="108">
        <f>D10+D20+D21+D38+D114+D123+D130+D135+D142+D145+D151+D158+D161</f>
        <v>121561.5</v>
      </c>
      <c r="E184" s="108">
        <f>E10+E20+E21+E38+E114+E123+E130+E135+E142+E145+E151+E158+E161</f>
        <v>786</v>
      </c>
      <c r="F184" s="108">
        <f>F10+F20+F21+F38+F114+F123+F130+F135+F142+F145+F151+F158+F161</f>
        <v>63856.9</v>
      </c>
      <c r="G184" s="108" t="e">
        <f>G10+G21+G36+G38+G114+G123+G130+G135+G141+G143+G145+G149+G153+G159+G160+G162+G163+G165+G164+G166+G167+G169+G170+G171</f>
        <v>#REF!</v>
      </c>
      <c r="H184" s="107">
        <f t="shared" si="8"/>
        <v>-57704.6</v>
      </c>
      <c r="I184" s="108">
        <f t="shared" si="9"/>
        <v>52.530529814127</v>
      </c>
      <c r="J184" s="58"/>
      <c r="L184" s="38"/>
    </row>
    <row r="185" spans="1:12" ht="18.75" customHeight="1">
      <c r="A185" s="88" t="s">
        <v>387</v>
      </c>
      <c r="B185" s="63" t="s">
        <v>388</v>
      </c>
      <c r="C185" s="54" t="s">
        <v>479</v>
      </c>
      <c r="D185" s="108">
        <v>59464.6</v>
      </c>
      <c r="E185" s="108"/>
      <c r="F185" s="107">
        <v>29732.3</v>
      </c>
      <c r="G185" s="107">
        <f>F185-L184</f>
        <v>29732.3</v>
      </c>
      <c r="H185" s="107">
        <f t="shared" si="8"/>
        <v>-29732.3</v>
      </c>
      <c r="I185" s="108">
        <f t="shared" si="9"/>
        <v>50</v>
      </c>
      <c r="J185" s="58"/>
      <c r="L185" s="58"/>
    </row>
    <row r="186" spans="1:12" ht="13.5" customHeight="1" hidden="1">
      <c r="A186" s="88"/>
      <c r="B186" s="63" t="s">
        <v>170</v>
      </c>
      <c r="C186" s="54" t="s">
        <v>463</v>
      </c>
      <c r="D186" s="108"/>
      <c r="E186" s="108"/>
      <c r="F186" s="107"/>
      <c r="G186" s="107"/>
      <c r="H186" s="107">
        <f t="shared" si="8"/>
        <v>0</v>
      </c>
      <c r="I186" s="108" t="e">
        <f t="shared" si="9"/>
        <v>#DIV/0!</v>
      </c>
      <c r="J186" s="58"/>
      <c r="L186" s="58"/>
    </row>
    <row r="187" spans="1:12" ht="15.75">
      <c r="A187" s="88"/>
      <c r="B187" s="88"/>
      <c r="C187" s="54" t="s">
        <v>339</v>
      </c>
      <c r="D187" s="108">
        <f>SUM(D184:D186)</f>
        <v>181026.1</v>
      </c>
      <c r="E187" s="108">
        <f>SUM(E184:E186)</f>
        <v>786</v>
      </c>
      <c r="F187" s="108">
        <f>SUM(F184:F186)</f>
        <v>93589.2</v>
      </c>
      <c r="G187" s="108" t="e">
        <f>G184+G185</f>
        <v>#REF!</v>
      </c>
      <c r="H187" s="107">
        <f t="shared" si="8"/>
        <v>-87436.90000000001</v>
      </c>
      <c r="I187" s="108">
        <f t="shared" si="9"/>
        <v>51.69928535167028</v>
      </c>
      <c r="J187" s="101"/>
      <c r="L187" s="102"/>
    </row>
    <row r="188" spans="1:12" ht="15.75">
      <c r="A188" s="158"/>
      <c r="B188" s="158"/>
      <c r="C188" s="158"/>
      <c r="D188" s="158"/>
      <c r="E188" s="158"/>
      <c r="F188" s="158"/>
      <c r="G188" s="158"/>
      <c r="H188" s="158"/>
      <c r="I188" s="159"/>
      <c r="J188" s="101"/>
      <c r="L188" s="102"/>
    </row>
    <row r="189" spans="1:12" ht="15.75">
      <c r="A189" s="89"/>
      <c r="B189" s="90"/>
      <c r="C189" s="91" t="s">
        <v>5</v>
      </c>
      <c r="D189" s="112">
        <f>D190+D192+D204+D211+D227+D233+D236+D242+D246+D251+D254+D257+D263+D191</f>
        <v>26245.5</v>
      </c>
      <c r="E189" s="112">
        <f>E190+E192+E204+E211+E227+E233+E236+E242+E246+E251+E254+E257+E263+E191</f>
        <v>0</v>
      </c>
      <c r="F189" s="112">
        <f>F190+F192+F204+F211+F227+F233+F236+F242+F246+F251+F254+F257+F263+F191</f>
        <v>2664.4</v>
      </c>
      <c r="G189" s="112"/>
      <c r="H189" s="107">
        <f>F189-D189</f>
        <v>-23581.1</v>
      </c>
      <c r="I189" s="114">
        <f>F189/D189*100</f>
        <v>10.151835552761426</v>
      </c>
      <c r="J189" s="101"/>
      <c r="L189" s="102"/>
    </row>
    <row r="190" spans="1:12" ht="30" customHeight="1">
      <c r="A190" s="92"/>
      <c r="B190" s="93" t="s">
        <v>289</v>
      </c>
      <c r="C190" s="94" t="s">
        <v>109</v>
      </c>
      <c r="D190" s="112">
        <v>53.3</v>
      </c>
      <c r="E190" s="112"/>
      <c r="F190" s="112">
        <v>3.3</v>
      </c>
      <c r="G190" s="112"/>
      <c r="H190" s="107">
        <f aca="true" t="shared" si="10" ref="H190:H253">F190-D190</f>
        <v>-50</v>
      </c>
      <c r="I190" s="114">
        <f aca="true" t="shared" si="11" ref="I190:I253">F190/D190*100</f>
        <v>6.191369606003752</v>
      </c>
      <c r="J190" s="101"/>
      <c r="L190" s="102"/>
    </row>
    <row r="191" spans="1:12" ht="0.75" customHeight="1" hidden="1">
      <c r="A191" s="92"/>
      <c r="B191" s="93" t="s">
        <v>284</v>
      </c>
      <c r="C191" s="94" t="s">
        <v>285</v>
      </c>
      <c r="D191" s="113"/>
      <c r="E191" s="113"/>
      <c r="F191" s="113">
        <v>0</v>
      </c>
      <c r="G191" s="113"/>
      <c r="H191" s="107">
        <f t="shared" si="10"/>
        <v>0</v>
      </c>
      <c r="I191" s="114" t="e">
        <f t="shared" si="11"/>
        <v>#DIV/0!</v>
      </c>
      <c r="J191" s="101"/>
      <c r="L191" s="102"/>
    </row>
    <row r="192" spans="1:12" ht="34.5" customHeight="1">
      <c r="A192" s="95"/>
      <c r="B192" s="100" t="s">
        <v>353</v>
      </c>
      <c r="C192" s="96" t="s">
        <v>515</v>
      </c>
      <c r="D192" s="113">
        <f>D193+D195+D198+D196+D201+D194+D197+D199+D200+D203+D202</f>
        <v>985.9</v>
      </c>
      <c r="E192" s="113">
        <f>E193+E195+E198+E196+E201+E194+E197+E199+E200+E203+E202</f>
        <v>0</v>
      </c>
      <c r="F192" s="113">
        <f>F193+F195+F198+F196+F201+F194+F197+F199+F200+F203+F202</f>
        <v>148.6</v>
      </c>
      <c r="G192" s="115"/>
      <c r="H192" s="107">
        <f t="shared" si="10"/>
        <v>-837.3</v>
      </c>
      <c r="I192" s="114">
        <f t="shared" si="11"/>
        <v>15.072522568211784</v>
      </c>
      <c r="J192" s="101"/>
      <c r="L192" s="102"/>
    </row>
    <row r="193" spans="1:12" ht="15.75">
      <c r="A193" s="95"/>
      <c r="B193" s="74" t="s">
        <v>411</v>
      </c>
      <c r="C193" s="62" t="s">
        <v>185</v>
      </c>
      <c r="D193" s="113">
        <v>639.1</v>
      </c>
      <c r="E193" s="113"/>
      <c r="F193" s="113">
        <v>0</v>
      </c>
      <c r="G193" s="115"/>
      <c r="H193" s="107">
        <f t="shared" si="10"/>
        <v>-639.1</v>
      </c>
      <c r="I193" s="114">
        <f t="shared" si="11"/>
        <v>0</v>
      </c>
      <c r="J193" s="101"/>
      <c r="L193" s="102"/>
    </row>
    <row r="194" spans="1:12" ht="78.75" hidden="1">
      <c r="A194" s="95"/>
      <c r="B194" s="74" t="s">
        <v>411</v>
      </c>
      <c r="C194" s="62" t="s">
        <v>102</v>
      </c>
      <c r="D194" s="113"/>
      <c r="E194" s="113"/>
      <c r="F194" s="113"/>
      <c r="G194" s="115"/>
      <c r="H194" s="107">
        <f t="shared" si="10"/>
        <v>0</v>
      </c>
      <c r="I194" s="114" t="e">
        <f t="shared" si="11"/>
        <v>#DIV/0!</v>
      </c>
      <c r="J194" s="101"/>
      <c r="L194" s="102"/>
    </row>
    <row r="195" spans="1:12" ht="47.25" hidden="1">
      <c r="A195" s="95"/>
      <c r="B195" s="74" t="s">
        <v>411</v>
      </c>
      <c r="C195" s="62" t="s">
        <v>222</v>
      </c>
      <c r="D195" s="113"/>
      <c r="E195" s="113"/>
      <c r="F195" s="113"/>
      <c r="G195" s="115"/>
      <c r="H195" s="107">
        <f t="shared" si="10"/>
        <v>0</v>
      </c>
      <c r="I195" s="114" t="e">
        <f t="shared" si="11"/>
        <v>#DIV/0!</v>
      </c>
      <c r="J195" s="101"/>
      <c r="L195" s="102"/>
    </row>
    <row r="196" spans="1:12" ht="32.25" customHeight="1">
      <c r="A196" s="95"/>
      <c r="B196" s="74" t="s">
        <v>413</v>
      </c>
      <c r="C196" s="62" t="s">
        <v>180</v>
      </c>
      <c r="D196" s="113">
        <v>198.2</v>
      </c>
      <c r="E196" s="113"/>
      <c r="F196" s="113">
        <v>0</v>
      </c>
      <c r="G196" s="115"/>
      <c r="H196" s="107">
        <f t="shared" si="10"/>
        <v>-198.2</v>
      </c>
      <c r="I196" s="114">
        <f t="shared" si="11"/>
        <v>0</v>
      </c>
      <c r="J196" s="101"/>
      <c r="L196" s="102"/>
    </row>
    <row r="197" spans="1:12" ht="78" customHeight="1">
      <c r="A197" s="95"/>
      <c r="B197" s="74" t="s">
        <v>413</v>
      </c>
      <c r="C197" s="62" t="s">
        <v>102</v>
      </c>
      <c r="D197" s="113">
        <v>148.6</v>
      </c>
      <c r="E197" s="113"/>
      <c r="F197" s="113">
        <v>148.6</v>
      </c>
      <c r="G197" s="115"/>
      <c r="H197" s="107">
        <f t="shared" si="10"/>
        <v>0</v>
      </c>
      <c r="I197" s="114">
        <f t="shared" si="11"/>
        <v>100</v>
      </c>
      <c r="J197" s="101"/>
      <c r="L197" s="102"/>
    </row>
    <row r="198" spans="1:12" ht="0.75" customHeight="1" hidden="1">
      <c r="A198" s="95"/>
      <c r="B198" s="74" t="s">
        <v>413</v>
      </c>
      <c r="C198" s="62" t="s">
        <v>512</v>
      </c>
      <c r="D198" s="113"/>
      <c r="E198" s="113"/>
      <c r="F198" s="113"/>
      <c r="G198" s="115"/>
      <c r="H198" s="107">
        <f t="shared" si="10"/>
        <v>0</v>
      </c>
      <c r="I198" s="114" t="e">
        <f t="shared" si="11"/>
        <v>#DIV/0!</v>
      </c>
      <c r="J198" s="101"/>
      <c r="L198" s="102"/>
    </row>
    <row r="199" spans="1:12" ht="15.75" hidden="1">
      <c r="A199" s="95"/>
      <c r="B199" s="74" t="s">
        <v>430</v>
      </c>
      <c r="C199" s="62" t="s">
        <v>66</v>
      </c>
      <c r="D199" s="113"/>
      <c r="E199" s="113"/>
      <c r="F199" s="113"/>
      <c r="G199" s="115"/>
      <c r="H199" s="107">
        <f t="shared" si="10"/>
        <v>0</v>
      </c>
      <c r="I199" s="114" t="e">
        <f t="shared" si="11"/>
        <v>#DIV/0!</v>
      </c>
      <c r="J199" s="101"/>
      <c r="L199" s="102"/>
    </row>
    <row r="200" spans="1:12" ht="31.5" hidden="1">
      <c r="A200" s="95"/>
      <c r="B200" s="74" t="s">
        <v>431</v>
      </c>
      <c r="C200" s="62" t="s">
        <v>111</v>
      </c>
      <c r="D200" s="113"/>
      <c r="E200" s="113"/>
      <c r="F200" s="113"/>
      <c r="G200" s="115"/>
      <c r="H200" s="107">
        <f t="shared" si="10"/>
        <v>0</v>
      </c>
      <c r="I200" s="114" t="e">
        <f t="shared" si="11"/>
        <v>#DIV/0!</v>
      </c>
      <c r="J200" s="101"/>
      <c r="L200" s="102"/>
    </row>
    <row r="201" spans="1:12" ht="47.25" hidden="1">
      <c r="A201" s="95"/>
      <c r="B201" s="74" t="s">
        <v>432</v>
      </c>
      <c r="C201" s="73" t="s">
        <v>336</v>
      </c>
      <c r="D201" s="113"/>
      <c r="E201" s="113"/>
      <c r="F201" s="113"/>
      <c r="G201" s="115"/>
      <c r="H201" s="107">
        <f t="shared" si="10"/>
        <v>0</v>
      </c>
      <c r="I201" s="114" t="e">
        <f t="shared" si="11"/>
        <v>#DIV/0!</v>
      </c>
      <c r="J201" s="101"/>
      <c r="L201" s="102"/>
    </row>
    <row r="202" spans="1:12" ht="47.25" hidden="1">
      <c r="A202" s="95"/>
      <c r="B202" s="74" t="s">
        <v>493</v>
      </c>
      <c r="C202" s="73" t="s">
        <v>286</v>
      </c>
      <c r="D202" s="113"/>
      <c r="E202" s="113"/>
      <c r="F202" s="113"/>
      <c r="G202" s="115"/>
      <c r="H202" s="107">
        <f t="shared" si="10"/>
        <v>0</v>
      </c>
      <c r="I202" s="114" t="e">
        <f t="shared" si="11"/>
        <v>#DIV/0!</v>
      </c>
      <c r="J202" s="101"/>
      <c r="L202" s="102"/>
    </row>
    <row r="203" spans="1:12" ht="31.5" hidden="1">
      <c r="A203" s="95"/>
      <c r="B203" s="74" t="s">
        <v>493</v>
      </c>
      <c r="C203" s="73" t="s">
        <v>126</v>
      </c>
      <c r="D203" s="113"/>
      <c r="E203" s="113"/>
      <c r="F203" s="113"/>
      <c r="G203" s="115"/>
      <c r="H203" s="107">
        <f t="shared" si="10"/>
        <v>0</v>
      </c>
      <c r="I203" s="114" t="e">
        <f t="shared" si="11"/>
        <v>#DIV/0!</v>
      </c>
      <c r="J203" s="101"/>
      <c r="L203" s="102"/>
    </row>
    <row r="204" spans="1:12" ht="15" customHeight="1">
      <c r="A204" s="95"/>
      <c r="B204" s="74" t="s">
        <v>103</v>
      </c>
      <c r="C204" s="73" t="s">
        <v>333</v>
      </c>
      <c r="D204" s="113">
        <f>D208+D210+D209+D205+D206+D207</f>
        <v>227.6</v>
      </c>
      <c r="E204" s="113">
        <f>E208+E210+E209</f>
        <v>0</v>
      </c>
      <c r="F204" s="113">
        <f>F208+F210+F209</f>
        <v>0</v>
      </c>
      <c r="G204" s="115"/>
      <c r="H204" s="107">
        <f t="shared" si="10"/>
        <v>-227.6</v>
      </c>
      <c r="I204" s="114">
        <f t="shared" si="11"/>
        <v>0</v>
      </c>
      <c r="J204" s="101"/>
      <c r="L204" s="102"/>
    </row>
    <row r="205" spans="1:12" ht="0.75" customHeight="1" hidden="1">
      <c r="A205" s="95"/>
      <c r="B205" s="74" t="s">
        <v>364</v>
      </c>
      <c r="C205" s="73" t="s">
        <v>271</v>
      </c>
      <c r="D205" s="113"/>
      <c r="E205" s="113"/>
      <c r="F205" s="113"/>
      <c r="G205" s="115"/>
      <c r="H205" s="107">
        <f t="shared" si="10"/>
        <v>0</v>
      </c>
      <c r="I205" s="114" t="e">
        <f t="shared" si="11"/>
        <v>#DIV/0!</v>
      </c>
      <c r="J205" s="101"/>
      <c r="L205" s="102"/>
    </row>
    <row r="206" spans="1:12" ht="47.25" hidden="1">
      <c r="A206" s="95"/>
      <c r="B206" s="74" t="s">
        <v>364</v>
      </c>
      <c r="C206" s="73" t="s">
        <v>272</v>
      </c>
      <c r="D206" s="113"/>
      <c r="E206" s="113"/>
      <c r="F206" s="113"/>
      <c r="G206" s="115"/>
      <c r="H206" s="107">
        <f t="shared" si="10"/>
        <v>0</v>
      </c>
      <c r="I206" s="114" t="e">
        <f t="shared" si="11"/>
        <v>#DIV/0!</v>
      </c>
      <c r="J206" s="101"/>
      <c r="L206" s="102"/>
    </row>
    <row r="207" spans="1:12" ht="47.25" hidden="1">
      <c r="A207" s="95"/>
      <c r="B207" s="74" t="s">
        <v>364</v>
      </c>
      <c r="C207" s="73" t="s">
        <v>273</v>
      </c>
      <c r="D207" s="113"/>
      <c r="E207" s="113"/>
      <c r="F207" s="113"/>
      <c r="G207" s="115"/>
      <c r="H207" s="107">
        <f t="shared" si="10"/>
        <v>0</v>
      </c>
      <c r="I207" s="114" t="e">
        <f t="shared" si="11"/>
        <v>#DIV/0!</v>
      </c>
      <c r="J207" s="101"/>
      <c r="L207" s="102"/>
    </row>
    <row r="208" spans="1:12" ht="15.75">
      <c r="A208" s="95"/>
      <c r="B208" s="74" t="s">
        <v>420</v>
      </c>
      <c r="C208" s="73" t="s">
        <v>186</v>
      </c>
      <c r="D208" s="113">
        <v>223.5</v>
      </c>
      <c r="E208" s="113"/>
      <c r="F208" s="113">
        <v>0</v>
      </c>
      <c r="G208" s="115"/>
      <c r="H208" s="107">
        <f t="shared" si="10"/>
        <v>-223.5</v>
      </c>
      <c r="I208" s="114">
        <f t="shared" si="11"/>
        <v>0</v>
      </c>
      <c r="J208" s="101"/>
      <c r="L208" s="102"/>
    </row>
    <row r="209" spans="1:12" ht="60.75" customHeight="1">
      <c r="A209" s="95"/>
      <c r="B209" s="74" t="s">
        <v>367</v>
      </c>
      <c r="C209" s="73" t="s">
        <v>86</v>
      </c>
      <c r="D209" s="113">
        <v>4.1</v>
      </c>
      <c r="E209" s="113"/>
      <c r="F209" s="113">
        <v>0</v>
      </c>
      <c r="G209" s="115"/>
      <c r="H209" s="107">
        <f t="shared" si="10"/>
        <v>-4.1</v>
      </c>
      <c r="I209" s="114">
        <f t="shared" si="11"/>
        <v>0</v>
      </c>
      <c r="J209" s="101"/>
      <c r="L209" s="102"/>
    </row>
    <row r="210" spans="1:12" ht="0.75" customHeight="1" hidden="1">
      <c r="A210" s="95"/>
      <c r="B210" s="74" t="s">
        <v>367</v>
      </c>
      <c r="C210" s="62" t="s">
        <v>102</v>
      </c>
      <c r="D210" s="113"/>
      <c r="E210" s="113"/>
      <c r="F210" s="113"/>
      <c r="G210" s="115"/>
      <c r="H210" s="107">
        <f t="shared" si="10"/>
        <v>0</v>
      </c>
      <c r="I210" s="114" t="e">
        <f t="shared" si="11"/>
        <v>#DIV/0!</v>
      </c>
      <c r="J210" s="101"/>
      <c r="L210" s="102"/>
    </row>
    <row r="211" spans="1:12" ht="15.75">
      <c r="A211" s="95"/>
      <c r="B211" s="63" t="s">
        <v>372</v>
      </c>
      <c r="C211" s="73" t="s">
        <v>337</v>
      </c>
      <c r="D211" s="112">
        <f>D212+D213+D214+D216+D217+D218+D219+D220+D221+D222+D225+D226+D215+D223+D224</f>
        <v>16644.6</v>
      </c>
      <c r="E211" s="112">
        <f>E212+E213+E214+E216+E217+E218+E219+E220+E221+E222+E225+E226+E215+E223+E224</f>
        <v>0</v>
      </c>
      <c r="F211" s="112">
        <f>F212+F213+F214+F216+F217+F218+F219+F220+F221+F222+F225+F226+F215+F223+F224</f>
        <v>1056.3</v>
      </c>
      <c r="G211" s="112">
        <f>G212+G213+G214+G216+G217+G218+G219+G220+G221+G222+G225+G226+G215</f>
        <v>0</v>
      </c>
      <c r="H211" s="107">
        <f t="shared" si="10"/>
        <v>-15588.3</v>
      </c>
      <c r="I211" s="114">
        <f t="shared" si="11"/>
        <v>6.34620237194045</v>
      </c>
      <c r="J211" s="101"/>
      <c r="L211" s="102"/>
    </row>
    <row r="212" spans="1:12" ht="63">
      <c r="A212" s="95"/>
      <c r="B212" s="63" t="s">
        <v>374</v>
      </c>
      <c r="C212" s="54" t="s">
        <v>73</v>
      </c>
      <c r="D212" s="112">
        <v>1625.4</v>
      </c>
      <c r="E212" s="112"/>
      <c r="F212" s="107">
        <v>976.3</v>
      </c>
      <c r="G212" s="107"/>
      <c r="H212" s="107">
        <f t="shared" si="10"/>
        <v>-649.1000000000001</v>
      </c>
      <c r="I212" s="114">
        <f t="shared" si="11"/>
        <v>60.065214716377504</v>
      </c>
      <c r="J212" s="101"/>
      <c r="L212" s="102"/>
    </row>
    <row r="213" spans="1:12" ht="69" customHeight="1">
      <c r="A213" s="95"/>
      <c r="B213" s="63" t="s">
        <v>374</v>
      </c>
      <c r="C213" s="54" t="s">
        <v>72</v>
      </c>
      <c r="D213" s="112">
        <v>30</v>
      </c>
      <c r="E213" s="112"/>
      <c r="F213" s="107">
        <v>0</v>
      </c>
      <c r="G213" s="107"/>
      <c r="H213" s="107">
        <f t="shared" si="10"/>
        <v>-30</v>
      </c>
      <c r="I213" s="114">
        <f t="shared" si="11"/>
        <v>0</v>
      </c>
      <c r="J213" s="101"/>
      <c r="L213" s="102"/>
    </row>
    <row r="214" spans="1:12" ht="78.75" hidden="1">
      <c r="A214" s="95"/>
      <c r="B214" s="63" t="s">
        <v>374</v>
      </c>
      <c r="C214" s="62" t="s">
        <v>102</v>
      </c>
      <c r="D214" s="112"/>
      <c r="E214" s="112"/>
      <c r="F214" s="107"/>
      <c r="G214" s="107"/>
      <c r="H214" s="107">
        <f t="shared" si="10"/>
        <v>0</v>
      </c>
      <c r="I214" s="114" t="e">
        <f t="shared" si="11"/>
        <v>#DIV/0!</v>
      </c>
      <c r="J214" s="101"/>
      <c r="L214" s="102"/>
    </row>
    <row r="215" spans="1:12" ht="47.25" hidden="1">
      <c r="A215" s="95"/>
      <c r="B215" s="63" t="s">
        <v>374</v>
      </c>
      <c r="C215" s="62" t="s">
        <v>287</v>
      </c>
      <c r="D215" s="112"/>
      <c r="E215" s="112"/>
      <c r="F215" s="107"/>
      <c r="G215" s="107"/>
      <c r="H215" s="107">
        <f t="shared" si="10"/>
        <v>0</v>
      </c>
      <c r="I215" s="114" t="e">
        <f t="shared" si="11"/>
        <v>#DIV/0!</v>
      </c>
      <c r="J215" s="101"/>
      <c r="L215" s="102"/>
    </row>
    <row r="216" spans="1:12" ht="47.25">
      <c r="A216" s="95"/>
      <c r="B216" s="63" t="s">
        <v>59</v>
      </c>
      <c r="C216" s="54" t="s">
        <v>281</v>
      </c>
      <c r="D216" s="112">
        <v>135.6</v>
      </c>
      <c r="E216" s="112"/>
      <c r="F216" s="107">
        <v>0</v>
      </c>
      <c r="G216" s="107"/>
      <c r="H216" s="107">
        <f t="shared" si="10"/>
        <v>-135.6</v>
      </c>
      <c r="I216" s="114">
        <f t="shared" si="11"/>
        <v>0</v>
      </c>
      <c r="J216" s="101"/>
      <c r="L216" s="102"/>
    </row>
    <row r="217" spans="1:12" ht="47.25">
      <c r="A217" s="95"/>
      <c r="B217" s="63" t="s">
        <v>59</v>
      </c>
      <c r="C217" s="54" t="s">
        <v>282</v>
      </c>
      <c r="D217" s="112">
        <v>185.9</v>
      </c>
      <c r="E217" s="112"/>
      <c r="F217" s="107">
        <v>0</v>
      </c>
      <c r="G217" s="107"/>
      <c r="H217" s="107">
        <f t="shared" si="10"/>
        <v>-185.9</v>
      </c>
      <c r="I217" s="114">
        <f t="shared" si="11"/>
        <v>0</v>
      </c>
      <c r="J217" s="101"/>
      <c r="L217" s="102"/>
    </row>
    <row r="218" spans="1:12" ht="24.75" customHeight="1" hidden="1">
      <c r="A218" s="95"/>
      <c r="B218" s="63" t="s">
        <v>59</v>
      </c>
      <c r="C218" s="62" t="s">
        <v>102</v>
      </c>
      <c r="D218" s="112"/>
      <c r="E218" s="112"/>
      <c r="F218" s="107"/>
      <c r="G218" s="107"/>
      <c r="H218" s="107">
        <f t="shared" si="10"/>
        <v>0</v>
      </c>
      <c r="I218" s="114" t="e">
        <f t="shared" si="11"/>
        <v>#DIV/0!</v>
      </c>
      <c r="J218" s="101"/>
      <c r="L218" s="102"/>
    </row>
    <row r="219" spans="1:12" ht="55.5" customHeight="1">
      <c r="A219" s="95"/>
      <c r="B219" s="63" t="s">
        <v>35</v>
      </c>
      <c r="C219" s="54" t="s">
        <v>274</v>
      </c>
      <c r="D219" s="112">
        <v>896.6</v>
      </c>
      <c r="E219" s="112"/>
      <c r="F219" s="107">
        <v>80</v>
      </c>
      <c r="G219" s="107"/>
      <c r="H219" s="107">
        <f t="shared" si="10"/>
        <v>-816.6</v>
      </c>
      <c r="I219" s="114">
        <f t="shared" si="11"/>
        <v>8.922596475574391</v>
      </c>
      <c r="J219" s="101"/>
      <c r="L219" s="102"/>
    </row>
    <row r="220" spans="1:12" ht="63">
      <c r="A220" s="95"/>
      <c r="B220" s="63" t="s">
        <v>35</v>
      </c>
      <c r="C220" s="54" t="s">
        <v>275</v>
      </c>
      <c r="D220" s="112">
        <v>200</v>
      </c>
      <c r="E220" s="112"/>
      <c r="F220" s="107">
        <v>0</v>
      </c>
      <c r="G220" s="107"/>
      <c r="H220" s="107">
        <f t="shared" si="10"/>
        <v>-200</v>
      </c>
      <c r="I220" s="114">
        <f t="shared" si="11"/>
        <v>0</v>
      </c>
      <c r="J220" s="101"/>
      <c r="L220" s="102"/>
    </row>
    <row r="221" spans="1:12" ht="47.25">
      <c r="A221" s="95"/>
      <c r="B221" s="63" t="s">
        <v>376</v>
      </c>
      <c r="C221" s="54" t="s">
        <v>276</v>
      </c>
      <c r="D221" s="112">
        <v>185.3</v>
      </c>
      <c r="E221" s="112"/>
      <c r="F221" s="107">
        <v>0</v>
      </c>
      <c r="G221" s="107"/>
      <c r="H221" s="107">
        <f t="shared" si="10"/>
        <v>-185.3</v>
      </c>
      <c r="I221" s="114">
        <f t="shared" si="11"/>
        <v>0</v>
      </c>
      <c r="J221" s="101"/>
      <c r="L221" s="102"/>
    </row>
    <row r="222" spans="1:12" ht="78.75" hidden="1">
      <c r="A222" s="95"/>
      <c r="B222" s="63" t="s">
        <v>376</v>
      </c>
      <c r="C222" s="62" t="s">
        <v>102</v>
      </c>
      <c r="D222" s="112"/>
      <c r="E222" s="112"/>
      <c r="F222" s="107"/>
      <c r="G222" s="107"/>
      <c r="H222" s="107">
        <f t="shared" si="10"/>
        <v>0</v>
      </c>
      <c r="I222" s="114" t="e">
        <f t="shared" si="11"/>
        <v>#DIV/0!</v>
      </c>
      <c r="J222" s="101"/>
      <c r="L222" s="102"/>
    </row>
    <row r="223" spans="1:12" ht="47.25">
      <c r="A223" s="95"/>
      <c r="B223" s="63" t="s">
        <v>376</v>
      </c>
      <c r="C223" s="62" t="s">
        <v>172</v>
      </c>
      <c r="D223" s="112">
        <v>43.6</v>
      </c>
      <c r="E223" s="112"/>
      <c r="F223" s="107"/>
      <c r="G223" s="107"/>
      <c r="H223" s="107">
        <f t="shared" si="10"/>
        <v>-43.6</v>
      </c>
      <c r="I223" s="114">
        <f t="shared" si="11"/>
        <v>0</v>
      </c>
      <c r="J223" s="101"/>
      <c r="L223" s="102"/>
    </row>
    <row r="224" spans="1:12" ht="63.75" customHeight="1">
      <c r="A224" s="95"/>
      <c r="B224" s="63" t="s">
        <v>376</v>
      </c>
      <c r="C224" s="54" t="s">
        <v>277</v>
      </c>
      <c r="D224" s="112">
        <v>16</v>
      </c>
      <c r="E224" s="112"/>
      <c r="F224" s="107">
        <v>0</v>
      </c>
      <c r="G224" s="107"/>
      <c r="H224" s="107">
        <f t="shared" si="10"/>
        <v>-16</v>
      </c>
      <c r="I224" s="114">
        <f t="shared" si="11"/>
        <v>0</v>
      </c>
      <c r="J224" s="101"/>
      <c r="L224" s="102"/>
    </row>
    <row r="225" spans="1:12" ht="0.75" customHeight="1" hidden="1">
      <c r="A225" s="95"/>
      <c r="B225" s="63" t="s">
        <v>43</v>
      </c>
      <c r="C225" s="54" t="s">
        <v>104</v>
      </c>
      <c r="D225" s="112"/>
      <c r="E225" s="112"/>
      <c r="F225" s="107"/>
      <c r="G225" s="107"/>
      <c r="H225" s="107">
        <f t="shared" si="10"/>
        <v>0</v>
      </c>
      <c r="I225" s="114" t="e">
        <f t="shared" si="11"/>
        <v>#DIV/0!</v>
      </c>
      <c r="J225" s="101"/>
      <c r="L225" s="102"/>
    </row>
    <row r="226" spans="1:12" ht="63">
      <c r="A226" s="95"/>
      <c r="B226" s="63" t="s">
        <v>112</v>
      </c>
      <c r="C226" s="54" t="s">
        <v>113</v>
      </c>
      <c r="D226" s="112">
        <v>13326.2</v>
      </c>
      <c r="E226" s="112"/>
      <c r="F226" s="107">
        <v>0</v>
      </c>
      <c r="G226" s="107"/>
      <c r="H226" s="107">
        <f t="shared" si="10"/>
        <v>-13326.2</v>
      </c>
      <c r="I226" s="114">
        <f t="shared" si="11"/>
        <v>0</v>
      </c>
      <c r="J226" s="101"/>
      <c r="L226" s="102"/>
    </row>
    <row r="227" spans="1:12" ht="15.75">
      <c r="A227" s="126" t="s">
        <v>383</v>
      </c>
      <c r="B227" s="71" t="s">
        <v>390</v>
      </c>
      <c r="C227" s="62" t="s">
        <v>294</v>
      </c>
      <c r="D227" s="112">
        <f>D228+D229+D232+D231+D230</f>
        <v>207</v>
      </c>
      <c r="E227" s="112">
        <f>E228+E229+E232+E231+E230</f>
        <v>0</v>
      </c>
      <c r="F227" s="112">
        <f>F228+F229+F232+F231+F230</f>
        <v>0</v>
      </c>
      <c r="G227" s="107" t="e">
        <f>F227-#REF!</f>
        <v>#REF!</v>
      </c>
      <c r="H227" s="107">
        <f t="shared" si="10"/>
        <v>-207</v>
      </c>
      <c r="I227" s="114">
        <f t="shared" si="11"/>
        <v>0</v>
      </c>
      <c r="J227" s="101"/>
      <c r="L227" s="102"/>
    </row>
    <row r="228" spans="1:12" ht="15.75">
      <c r="A228" s="88" t="s">
        <v>398</v>
      </c>
      <c r="B228" s="63" t="s">
        <v>503</v>
      </c>
      <c r="C228" s="85" t="s">
        <v>295</v>
      </c>
      <c r="D228" s="112">
        <v>30</v>
      </c>
      <c r="E228" s="112"/>
      <c r="F228" s="107">
        <v>0</v>
      </c>
      <c r="G228" s="107"/>
      <c r="H228" s="107">
        <f t="shared" si="10"/>
        <v>-30</v>
      </c>
      <c r="I228" s="114">
        <f t="shared" si="11"/>
        <v>0</v>
      </c>
      <c r="J228" s="101"/>
      <c r="L228" s="102"/>
    </row>
    <row r="229" spans="1:12" ht="15.75">
      <c r="A229" s="88" t="s">
        <v>414</v>
      </c>
      <c r="B229" s="63" t="s">
        <v>504</v>
      </c>
      <c r="C229" s="85" t="s">
        <v>296</v>
      </c>
      <c r="D229" s="112">
        <v>5</v>
      </c>
      <c r="E229" s="112"/>
      <c r="F229" s="107">
        <v>0</v>
      </c>
      <c r="G229" s="107"/>
      <c r="H229" s="107">
        <f t="shared" si="10"/>
        <v>-5</v>
      </c>
      <c r="I229" s="114">
        <f t="shared" si="11"/>
        <v>0</v>
      </c>
      <c r="J229" s="101"/>
      <c r="L229" s="102"/>
    </row>
    <row r="230" spans="1:12" ht="31.5">
      <c r="A230" s="88"/>
      <c r="B230" s="63" t="s">
        <v>505</v>
      </c>
      <c r="C230" s="85" t="s">
        <v>244</v>
      </c>
      <c r="D230" s="112">
        <v>129</v>
      </c>
      <c r="E230" s="112"/>
      <c r="F230" s="107">
        <v>0</v>
      </c>
      <c r="G230" s="107"/>
      <c r="H230" s="107">
        <f t="shared" si="10"/>
        <v>-129</v>
      </c>
      <c r="I230" s="114">
        <f t="shared" si="11"/>
        <v>0</v>
      </c>
      <c r="J230" s="101"/>
      <c r="L230" s="102"/>
    </row>
    <row r="231" spans="1:12" ht="46.5" customHeight="1">
      <c r="A231" s="88"/>
      <c r="B231" s="63" t="s">
        <v>483</v>
      </c>
      <c r="C231" s="85" t="s">
        <v>297</v>
      </c>
      <c r="D231" s="112">
        <v>43</v>
      </c>
      <c r="E231" s="112"/>
      <c r="F231" s="107">
        <v>0</v>
      </c>
      <c r="G231" s="107"/>
      <c r="H231" s="107">
        <f t="shared" si="10"/>
        <v>-43</v>
      </c>
      <c r="I231" s="114">
        <f t="shared" si="11"/>
        <v>0</v>
      </c>
      <c r="J231" s="101"/>
      <c r="L231" s="102"/>
    </row>
    <row r="232" spans="1:12" ht="0.75" customHeight="1" hidden="1">
      <c r="A232" s="88" t="s">
        <v>414</v>
      </c>
      <c r="B232" s="63" t="s">
        <v>483</v>
      </c>
      <c r="C232" s="85" t="s">
        <v>298</v>
      </c>
      <c r="D232" s="112"/>
      <c r="E232" s="112"/>
      <c r="F232" s="107"/>
      <c r="G232" s="107"/>
      <c r="H232" s="107">
        <f t="shared" si="10"/>
        <v>0</v>
      </c>
      <c r="I232" s="114" t="e">
        <f t="shared" si="11"/>
        <v>#DIV/0!</v>
      </c>
      <c r="J232" s="101"/>
      <c r="L232" s="102"/>
    </row>
    <row r="233" spans="1:12" ht="15.75">
      <c r="A233" s="88"/>
      <c r="B233" s="63" t="s">
        <v>379</v>
      </c>
      <c r="C233" s="54" t="s">
        <v>299</v>
      </c>
      <c r="D233" s="112">
        <f>D234+D235</f>
        <v>9.1</v>
      </c>
      <c r="E233" s="112">
        <f>E234+E235</f>
        <v>0</v>
      </c>
      <c r="F233" s="112">
        <f>F234+F235</f>
        <v>3.9</v>
      </c>
      <c r="G233" s="112">
        <f>G234+G235</f>
        <v>0</v>
      </c>
      <c r="H233" s="107">
        <f t="shared" si="10"/>
        <v>-5.199999999999999</v>
      </c>
      <c r="I233" s="114">
        <f t="shared" si="11"/>
        <v>42.85714285714286</v>
      </c>
      <c r="J233" s="101"/>
      <c r="L233" s="102"/>
    </row>
    <row r="234" spans="1:12" ht="31.5">
      <c r="A234" s="88"/>
      <c r="B234" s="63" t="s">
        <v>380</v>
      </c>
      <c r="C234" s="85" t="s">
        <v>181</v>
      </c>
      <c r="D234" s="112">
        <v>5.2</v>
      </c>
      <c r="E234" s="112"/>
      <c r="F234" s="107">
        <v>0</v>
      </c>
      <c r="G234" s="107"/>
      <c r="H234" s="107">
        <f t="shared" si="10"/>
        <v>-5.2</v>
      </c>
      <c r="I234" s="114">
        <f t="shared" si="11"/>
        <v>0</v>
      </c>
      <c r="J234" s="101"/>
      <c r="L234" s="102"/>
    </row>
    <row r="235" spans="1:12" ht="78.75">
      <c r="A235" s="88"/>
      <c r="B235" s="63" t="s">
        <v>380</v>
      </c>
      <c r="C235" s="62" t="s">
        <v>102</v>
      </c>
      <c r="D235" s="112">
        <v>3.9</v>
      </c>
      <c r="E235" s="112"/>
      <c r="F235" s="107">
        <v>3.9</v>
      </c>
      <c r="G235" s="107"/>
      <c r="H235" s="107">
        <f t="shared" si="10"/>
        <v>0</v>
      </c>
      <c r="I235" s="114">
        <f t="shared" si="11"/>
        <v>100</v>
      </c>
      <c r="J235" s="101"/>
      <c r="L235" s="102"/>
    </row>
    <row r="236" spans="1:12" ht="15.75">
      <c r="A236" s="88"/>
      <c r="B236" s="63" t="s">
        <v>220</v>
      </c>
      <c r="C236" s="54" t="s">
        <v>301</v>
      </c>
      <c r="D236" s="108">
        <f>D237+D238+D241+D239+D240</f>
        <v>4723.1</v>
      </c>
      <c r="E236" s="108">
        <f>E237+E238+E241+E239+E240</f>
        <v>0</v>
      </c>
      <c r="F236" s="108">
        <f>F237+F238+F241+F239+F240</f>
        <v>886</v>
      </c>
      <c r="G236" s="107">
        <f>F236-L228</f>
        <v>886</v>
      </c>
      <c r="H236" s="107">
        <f t="shared" si="10"/>
        <v>-3837.1000000000004</v>
      </c>
      <c r="I236" s="114">
        <f t="shared" si="11"/>
        <v>18.75886599902606</v>
      </c>
      <c r="J236" s="101"/>
      <c r="L236" s="102"/>
    </row>
    <row r="237" spans="1:12" ht="57.75" customHeight="1">
      <c r="A237" s="88"/>
      <c r="B237" s="63" t="s">
        <v>480</v>
      </c>
      <c r="C237" s="54" t="s">
        <v>78</v>
      </c>
      <c r="D237" s="108">
        <v>325.2</v>
      </c>
      <c r="E237" s="108"/>
      <c r="F237" s="107">
        <v>0</v>
      </c>
      <c r="G237" s="107"/>
      <c r="H237" s="107">
        <f t="shared" si="10"/>
        <v>-325.2</v>
      </c>
      <c r="I237" s="114">
        <f t="shared" si="11"/>
        <v>0</v>
      </c>
      <c r="J237" s="101"/>
      <c r="L237" s="102"/>
    </row>
    <row r="238" spans="1:12" ht="47.25" hidden="1">
      <c r="A238" s="88"/>
      <c r="B238" s="63" t="s">
        <v>480</v>
      </c>
      <c r="C238" s="54" t="s">
        <v>79</v>
      </c>
      <c r="D238" s="108"/>
      <c r="E238" s="108"/>
      <c r="F238" s="107"/>
      <c r="G238" s="107"/>
      <c r="H238" s="107">
        <f t="shared" si="10"/>
        <v>0</v>
      </c>
      <c r="I238" s="114" t="e">
        <f t="shared" si="11"/>
        <v>#DIV/0!</v>
      </c>
      <c r="J238" s="101"/>
      <c r="L238" s="102"/>
    </row>
    <row r="239" spans="1:12" ht="81" customHeight="1">
      <c r="A239" s="88"/>
      <c r="B239" s="63" t="s">
        <v>480</v>
      </c>
      <c r="C239" s="62" t="s">
        <v>102</v>
      </c>
      <c r="D239" s="108">
        <v>2891.2</v>
      </c>
      <c r="E239" s="108"/>
      <c r="F239" s="107">
        <v>886</v>
      </c>
      <c r="G239" s="107"/>
      <c r="H239" s="107">
        <f t="shared" si="10"/>
        <v>-2005.1999999999998</v>
      </c>
      <c r="I239" s="114">
        <f t="shared" si="11"/>
        <v>30.644714997232985</v>
      </c>
      <c r="J239" s="101"/>
      <c r="L239" s="102"/>
    </row>
    <row r="240" spans="1:12" ht="47.25" hidden="1">
      <c r="A240" s="88"/>
      <c r="B240" s="63" t="s">
        <v>480</v>
      </c>
      <c r="C240" s="62" t="s">
        <v>172</v>
      </c>
      <c r="D240" s="108"/>
      <c r="E240" s="108"/>
      <c r="F240" s="107"/>
      <c r="G240" s="107"/>
      <c r="H240" s="107">
        <f t="shared" si="10"/>
        <v>0</v>
      </c>
      <c r="I240" s="114" t="e">
        <f t="shared" si="11"/>
        <v>#DIV/0!</v>
      </c>
      <c r="J240" s="101"/>
      <c r="L240" s="102"/>
    </row>
    <row r="241" spans="1:12" ht="63">
      <c r="A241" s="88"/>
      <c r="B241" s="63" t="s">
        <v>480</v>
      </c>
      <c r="C241" s="54" t="s">
        <v>78</v>
      </c>
      <c r="D241" s="108">
        <v>1506.7</v>
      </c>
      <c r="E241" s="108"/>
      <c r="F241" s="107">
        <v>0</v>
      </c>
      <c r="G241" s="107"/>
      <c r="H241" s="107">
        <f t="shared" si="10"/>
        <v>-1506.7</v>
      </c>
      <c r="I241" s="114">
        <f t="shared" si="11"/>
        <v>0</v>
      </c>
      <c r="J241" s="101"/>
      <c r="L241" s="102"/>
    </row>
    <row r="242" spans="1:12" ht="47.25">
      <c r="A242" s="88"/>
      <c r="B242" s="63" t="s">
        <v>389</v>
      </c>
      <c r="C242" s="54" t="s">
        <v>80</v>
      </c>
      <c r="D242" s="108">
        <f>D243+D244+D245</f>
        <v>2637</v>
      </c>
      <c r="E242" s="108">
        <f>E243+E244+E245</f>
        <v>0</v>
      </c>
      <c r="F242" s="108">
        <f>F243+F244+F245</f>
        <v>508.1</v>
      </c>
      <c r="G242" s="107"/>
      <c r="H242" s="107">
        <f t="shared" si="10"/>
        <v>-2128.9</v>
      </c>
      <c r="I242" s="114">
        <f t="shared" si="11"/>
        <v>19.26810769814183</v>
      </c>
      <c r="J242" s="101"/>
      <c r="L242" s="102"/>
    </row>
    <row r="243" spans="1:12" ht="54.75" customHeight="1">
      <c r="A243" s="88"/>
      <c r="B243" s="63" t="s">
        <v>389</v>
      </c>
      <c r="C243" s="54" t="s">
        <v>464</v>
      </c>
      <c r="D243" s="108">
        <v>1842.7</v>
      </c>
      <c r="E243" s="108"/>
      <c r="F243" s="107">
        <v>427.8</v>
      </c>
      <c r="G243" s="107"/>
      <c r="H243" s="107">
        <f t="shared" si="10"/>
        <v>-1414.9</v>
      </c>
      <c r="I243" s="114">
        <f t="shared" si="11"/>
        <v>23.21593314158572</v>
      </c>
      <c r="J243" s="101"/>
      <c r="L243" s="102"/>
    </row>
    <row r="244" spans="1:12" ht="47.25">
      <c r="A244" s="88"/>
      <c r="B244" s="63" t="s">
        <v>389</v>
      </c>
      <c r="C244" s="54" t="s">
        <v>465</v>
      </c>
      <c r="D244" s="108">
        <v>709.3</v>
      </c>
      <c r="E244" s="108"/>
      <c r="F244" s="107">
        <v>62.3</v>
      </c>
      <c r="G244" s="107"/>
      <c r="H244" s="107">
        <f t="shared" si="10"/>
        <v>-647</v>
      </c>
      <c r="I244" s="114">
        <f t="shared" si="11"/>
        <v>8.783307486254053</v>
      </c>
      <c r="J244" s="101"/>
      <c r="L244" s="102"/>
    </row>
    <row r="245" spans="1:12" ht="71.25" customHeight="1">
      <c r="A245" s="88"/>
      <c r="B245" s="63" t="s">
        <v>389</v>
      </c>
      <c r="C245" s="54" t="s">
        <v>278</v>
      </c>
      <c r="D245" s="108">
        <v>85</v>
      </c>
      <c r="E245" s="108"/>
      <c r="F245" s="107">
        <v>18</v>
      </c>
      <c r="G245" s="107" t="e">
        <f>F245-#REF!</f>
        <v>#REF!</v>
      </c>
      <c r="H245" s="107">
        <f t="shared" si="10"/>
        <v>-67</v>
      </c>
      <c r="I245" s="114">
        <f t="shared" si="11"/>
        <v>21.176470588235293</v>
      </c>
      <c r="J245" s="101"/>
      <c r="L245" s="102"/>
    </row>
    <row r="246" spans="1:12" ht="31.5">
      <c r="A246" s="88"/>
      <c r="B246" s="63" t="s">
        <v>63</v>
      </c>
      <c r="C246" s="62" t="s">
        <v>237</v>
      </c>
      <c r="D246" s="108">
        <f>D247+D249+D250+D248</f>
        <v>136.4</v>
      </c>
      <c r="E246" s="108">
        <f>E247+E249+E250+E248</f>
        <v>0</v>
      </c>
      <c r="F246" s="108">
        <f>F247+F249+F250+F248</f>
        <v>0</v>
      </c>
      <c r="G246" s="107"/>
      <c r="H246" s="107">
        <f t="shared" si="10"/>
        <v>-136.4</v>
      </c>
      <c r="I246" s="114">
        <f t="shared" si="11"/>
        <v>0</v>
      </c>
      <c r="J246" s="101"/>
      <c r="L246" s="102"/>
    </row>
    <row r="247" spans="1:12" ht="63">
      <c r="A247" s="88"/>
      <c r="B247" s="63" t="s">
        <v>494</v>
      </c>
      <c r="C247" s="54" t="s">
        <v>279</v>
      </c>
      <c r="D247" s="108">
        <v>69.6</v>
      </c>
      <c r="E247" s="108"/>
      <c r="F247" s="107">
        <v>0</v>
      </c>
      <c r="G247" s="107"/>
      <c r="H247" s="107">
        <f t="shared" si="10"/>
        <v>-69.6</v>
      </c>
      <c r="I247" s="114">
        <f t="shared" si="11"/>
        <v>0</v>
      </c>
      <c r="J247" s="101"/>
      <c r="L247" s="102"/>
    </row>
    <row r="248" spans="1:12" ht="63">
      <c r="A248" s="88"/>
      <c r="B248" s="63" t="s">
        <v>494</v>
      </c>
      <c r="C248" s="54" t="s">
        <v>280</v>
      </c>
      <c r="D248" s="108">
        <v>65.4</v>
      </c>
      <c r="E248" s="108"/>
      <c r="F248" s="107">
        <v>0</v>
      </c>
      <c r="G248" s="107"/>
      <c r="H248" s="107">
        <f t="shared" si="10"/>
        <v>-65.4</v>
      </c>
      <c r="I248" s="114">
        <f t="shared" si="11"/>
        <v>0</v>
      </c>
      <c r="J248" s="101"/>
      <c r="L248" s="102"/>
    </row>
    <row r="249" spans="1:12" ht="47.25" hidden="1">
      <c r="A249" s="88"/>
      <c r="B249" s="63" t="s">
        <v>494</v>
      </c>
      <c r="C249" s="62" t="s">
        <v>88</v>
      </c>
      <c r="D249" s="108"/>
      <c r="E249" s="108"/>
      <c r="F249" s="107"/>
      <c r="G249" s="107"/>
      <c r="H249" s="107">
        <f t="shared" si="10"/>
        <v>0</v>
      </c>
      <c r="I249" s="114" t="e">
        <f t="shared" si="11"/>
        <v>#DIV/0!</v>
      </c>
      <c r="J249" s="101"/>
      <c r="L249" s="102"/>
    </row>
    <row r="250" spans="1:12" ht="47.25">
      <c r="A250" s="88"/>
      <c r="B250" s="63" t="s">
        <v>494</v>
      </c>
      <c r="C250" s="64" t="s">
        <v>92</v>
      </c>
      <c r="D250" s="108">
        <v>1.4</v>
      </c>
      <c r="E250" s="108"/>
      <c r="F250" s="107">
        <v>0</v>
      </c>
      <c r="G250" s="107"/>
      <c r="H250" s="107">
        <f t="shared" si="10"/>
        <v>-1.4</v>
      </c>
      <c r="I250" s="114">
        <f t="shared" si="11"/>
        <v>0</v>
      </c>
      <c r="J250" s="101"/>
      <c r="L250" s="102"/>
    </row>
    <row r="251" spans="1:12" ht="31.5">
      <c r="A251" s="88"/>
      <c r="B251" s="71" t="s">
        <v>522</v>
      </c>
      <c r="C251" s="54" t="s">
        <v>302</v>
      </c>
      <c r="D251" s="108">
        <f>D252+D253</f>
        <v>29.3</v>
      </c>
      <c r="E251" s="108">
        <f>E252+E253</f>
        <v>0</v>
      </c>
      <c r="F251" s="108">
        <f>F252+F253</f>
        <v>15.1</v>
      </c>
      <c r="G251" s="107"/>
      <c r="H251" s="107">
        <f t="shared" si="10"/>
        <v>-14.200000000000001</v>
      </c>
      <c r="I251" s="114">
        <f t="shared" si="11"/>
        <v>51.5358361774744</v>
      </c>
      <c r="J251" s="101"/>
      <c r="L251" s="102"/>
    </row>
    <row r="252" spans="1:12" ht="69" customHeight="1">
      <c r="A252" s="88"/>
      <c r="B252" s="71" t="s">
        <v>402</v>
      </c>
      <c r="C252" s="54" t="s">
        <v>23</v>
      </c>
      <c r="D252" s="108">
        <v>8</v>
      </c>
      <c r="E252" s="108"/>
      <c r="F252" s="108">
        <v>0</v>
      </c>
      <c r="G252" s="107"/>
      <c r="H252" s="107">
        <f t="shared" si="10"/>
        <v>-8</v>
      </c>
      <c r="I252" s="114">
        <f t="shared" si="11"/>
        <v>0</v>
      </c>
      <c r="J252" s="101"/>
      <c r="L252" s="102"/>
    </row>
    <row r="253" spans="1:12" ht="31.5">
      <c r="A253" s="88"/>
      <c r="B253" s="71" t="s">
        <v>394</v>
      </c>
      <c r="C253" s="54" t="s">
        <v>228</v>
      </c>
      <c r="D253" s="108">
        <v>21.3</v>
      </c>
      <c r="E253" s="108"/>
      <c r="F253" s="108">
        <v>15.1</v>
      </c>
      <c r="G253" s="107"/>
      <c r="H253" s="107">
        <f t="shared" si="10"/>
        <v>-6.200000000000001</v>
      </c>
      <c r="I253" s="114">
        <f t="shared" si="11"/>
        <v>70.89201877934272</v>
      </c>
      <c r="J253" s="101"/>
      <c r="L253" s="102"/>
    </row>
    <row r="254" spans="1:12" ht="31.5">
      <c r="A254" s="88"/>
      <c r="B254" s="71" t="s">
        <v>90</v>
      </c>
      <c r="C254" s="54" t="s">
        <v>305</v>
      </c>
      <c r="D254" s="108">
        <f>D255+D256</f>
        <v>124</v>
      </c>
      <c r="E254" s="108">
        <f>E255+E256</f>
        <v>0</v>
      </c>
      <c r="F254" s="108">
        <f>F255+F256</f>
        <v>30.9</v>
      </c>
      <c r="G254" s="107"/>
      <c r="H254" s="107">
        <f aca="true" t="shared" si="12" ref="H254:H272">F254-D254</f>
        <v>-93.1</v>
      </c>
      <c r="I254" s="114">
        <f aca="true" t="shared" si="13" ref="I254:I272">F254/D254*100</f>
        <v>24.919354838709676</v>
      </c>
      <c r="J254" s="101"/>
      <c r="L254" s="102"/>
    </row>
    <row r="255" spans="1:12" ht="69.75" customHeight="1">
      <c r="A255" s="88"/>
      <c r="B255" s="71" t="s">
        <v>497</v>
      </c>
      <c r="C255" s="54" t="s">
        <v>56</v>
      </c>
      <c r="D255" s="108">
        <v>124</v>
      </c>
      <c r="E255" s="108"/>
      <c r="F255" s="108">
        <v>30.9</v>
      </c>
      <c r="G255" s="107" t="e">
        <f>F255-#REF!</f>
        <v>#REF!</v>
      </c>
      <c r="H255" s="107">
        <f t="shared" si="12"/>
        <v>-93.1</v>
      </c>
      <c r="I255" s="114">
        <f t="shared" si="13"/>
        <v>24.919354838709676</v>
      </c>
      <c r="J255" s="101"/>
      <c r="L255" s="102"/>
    </row>
    <row r="256" spans="1:12" ht="63" hidden="1">
      <c r="A256" s="88"/>
      <c r="B256" s="71" t="s">
        <v>89</v>
      </c>
      <c r="C256" s="54" t="s">
        <v>56</v>
      </c>
      <c r="D256" s="108">
        <v>0</v>
      </c>
      <c r="E256" s="108"/>
      <c r="F256" s="108"/>
      <c r="G256" s="107"/>
      <c r="H256" s="107">
        <f t="shared" si="12"/>
        <v>0</v>
      </c>
      <c r="I256" s="114" t="e">
        <f t="shared" si="13"/>
        <v>#DIV/0!</v>
      </c>
      <c r="J256" s="101"/>
      <c r="L256" s="102"/>
    </row>
    <row r="257" spans="1:12" ht="15.75">
      <c r="A257" s="88"/>
      <c r="B257" s="71" t="s">
        <v>9</v>
      </c>
      <c r="C257" s="54" t="s">
        <v>306</v>
      </c>
      <c r="D257" s="108">
        <f>D258+D262+D259+D261+D260</f>
        <v>31.7</v>
      </c>
      <c r="E257" s="108">
        <f>E258+E262+E259+E261+E260</f>
        <v>0</v>
      </c>
      <c r="F257" s="108">
        <f>F258+F262+F259+F261+F260</f>
        <v>1</v>
      </c>
      <c r="G257" s="107"/>
      <c r="H257" s="107">
        <f t="shared" si="12"/>
        <v>-30.7</v>
      </c>
      <c r="I257" s="114">
        <f t="shared" si="13"/>
        <v>3.1545741324921135</v>
      </c>
      <c r="J257" s="101"/>
      <c r="L257" s="102"/>
    </row>
    <row r="258" spans="1:12" ht="47.25" hidden="1">
      <c r="A258" s="88"/>
      <c r="B258" s="71" t="s">
        <v>9</v>
      </c>
      <c r="C258" s="54" t="s">
        <v>314</v>
      </c>
      <c r="D258" s="108"/>
      <c r="E258" s="108"/>
      <c r="F258" s="108"/>
      <c r="G258" s="107"/>
      <c r="H258" s="107">
        <f t="shared" si="12"/>
        <v>0</v>
      </c>
      <c r="I258" s="114" t="e">
        <f t="shared" si="13"/>
        <v>#DIV/0!</v>
      </c>
      <c r="J258" s="101"/>
      <c r="L258" s="102"/>
    </row>
    <row r="259" spans="1:12" ht="31.5" hidden="1">
      <c r="A259" s="88"/>
      <c r="B259" s="71" t="s">
        <v>9</v>
      </c>
      <c r="C259" s="54" t="s">
        <v>315</v>
      </c>
      <c r="D259" s="108"/>
      <c r="E259" s="108"/>
      <c r="F259" s="108"/>
      <c r="G259" s="107"/>
      <c r="H259" s="107">
        <f t="shared" si="12"/>
        <v>0</v>
      </c>
      <c r="I259" s="114" t="e">
        <f t="shared" si="13"/>
        <v>#DIV/0!</v>
      </c>
      <c r="J259" s="101"/>
      <c r="L259" s="102"/>
    </row>
    <row r="260" spans="1:12" ht="31.5">
      <c r="A260" s="88"/>
      <c r="B260" s="71" t="s">
        <v>9</v>
      </c>
      <c r="C260" s="54" t="s">
        <v>229</v>
      </c>
      <c r="D260" s="108">
        <v>10</v>
      </c>
      <c r="E260" s="108"/>
      <c r="F260" s="108"/>
      <c r="G260" s="107"/>
      <c r="H260" s="107">
        <f t="shared" si="12"/>
        <v>-10</v>
      </c>
      <c r="I260" s="114">
        <f t="shared" si="13"/>
        <v>0</v>
      </c>
      <c r="J260" s="101"/>
      <c r="L260" s="102"/>
    </row>
    <row r="261" spans="1:12" ht="30.75" customHeight="1">
      <c r="A261" s="88"/>
      <c r="B261" s="71" t="s">
        <v>9</v>
      </c>
      <c r="C261" s="54" t="s">
        <v>182</v>
      </c>
      <c r="D261" s="108">
        <v>21.7</v>
      </c>
      <c r="E261" s="108"/>
      <c r="F261" s="108">
        <v>1</v>
      </c>
      <c r="G261" s="107"/>
      <c r="H261" s="107">
        <f t="shared" si="12"/>
        <v>-20.7</v>
      </c>
      <c r="I261" s="114">
        <f t="shared" si="13"/>
        <v>4.6082949308755765</v>
      </c>
      <c r="J261" s="101"/>
      <c r="L261" s="102"/>
    </row>
    <row r="262" spans="1:12" ht="31.5" hidden="1">
      <c r="A262" s="88"/>
      <c r="B262" s="71" t="s">
        <v>9</v>
      </c>
      <c r="C262" s="54" t="s">
        <v>317</v>
      </c>
      <c r="D262" s="108"/>
      <c r="E262" s="108"/>
      <c r="F262" s="108">
        <v>0</v>
      </c>
      <c r="G262" s="107"/>
      <c r="H262" s="107">
        <f t="shared" si="12"/>
        <v>0</v>
      </c>
      <c r="I262" s="114" t="e">
        <f t="shared" si="13"/>
        <v>#DIV/0!</v>
      </c>
      <c r="J262" s="101"/>
      <c r="L262" s="102"/>
    </row>
    <row r="263" spans="1:12" ht="15.75">
      <c r="A263" s="88"/>
      <c r="B263" s="71" t="s">
        <v>523</v>
      </c>
      <c r="C263" s="54" t="s">
        <v>318</v>
      </c>
      <c r="D263" s="108">
        <f>D264+D272+D265+D268+D269+D271+D266+D267+D270</f>
        <v>436.5000000000004</v>
      </c>
      <c r="E263" s="108">
        <f>E264+E272+E265+E268+E269+E271+E266+E267+E270</f>
        <v>0</v>
      </c>
      <c r="F263" s="108">
        <f>F264+F272+F265+F268+F269+F271+F266+F267+F270</f>
        <v>11.2</v>
      </c>
      <c r="G263" s="107"/>
      <c r="H263" s="107">
        <f t="shared" si="12"/>
        <v>-425.3000000000004</v>
      </c>
      <c r="I263" s="114">
        <f t="shared" si="13"/>
        <v>2.5658648339060686</v>
      </c>
      <c r="J263" s="101"/>
      <c r="L263" s="102"/>
    </row>
    <row r="264" spans="1:12" ht="63">
      <c r="A264" s="88" t="s">
        <v>373</v>
      </c>
      <c r="B264" s="63" t="s">
        <v>524</v>
      </c>
      <c r="C264" s="62" t="s">
        <v>230</v>
      </c>
      <c r="D264" s="112">
        <v>280</v>
      </c>
      <c r="E264" s="112"/>
      <c r="F264" s="107">
        <v>0</v>
      </c>
      <c r="G264" s="107"/>
      <c r="H264" s="107">
        <f t="shared" si="12"/>
        <v>-280</v>
      </c>
      <c r="I264" s="114">
        <f t="shared" si="13"/>
        <v>0</v>
      </c>
      <c r="J264" s="101"/>
      <c r="L264" s="102"/>
    </row>
    <row r="265" spans="1:12" ht="78.75">
      <c r="A265" s="126"/>
      <c r="B265" s="71" t="s">
        <v>524</v>
      </c>
      <c r="C265" s="62" t="s">
        <v>227</v>
      </c>
      <c r="D265" s="108">
        <v>110</v>
      </c>
      <c r="E265" s="108"/>
      <c r="F265" s="108">
        <v>0</v>
      </c>
      <c r="G265" s="107"/>
      <c r="H265" s="107">
        <f t="shared" si="12"/>
        <v>-110</v>
      </c>
      <c r="I265" s="114">
        <f t="shared" si="13"/>
        <v>0</v>
      </c>
      <c r="J265" s="58"/>
      <c r="L265" s="103"/>
    </row>
    <row r="266" spans="1:12" ht="78" customHeight="1">
      <c r="A266" s="126"/>
      <c r="B266" s="71" t="s">
        <v>524</v>
      </c>
      <c r="C266" s="62" t="s">
        <v>24</v>
      </c>
      <c r="D266" s="108">
        <v>16.5</v>
      </c>
      <c r="E266" s="108"/>
      <c r="F266" s="108">
        <v>11.2</v>
      </c>
      <c r="G266" s="107"/>
      <c r="H266" s="107">
        <f>F266-D266</f>
        <v>-5.300000000000001</v>
      </c>
      <c r="I266" s="114">
        <f>F266/D266*100</f>
        <v>67.87878787878788</v>
      </c>
      <c r="J266" s="58"/>
      <c r="L266" s="103"/>
    </row>
    <row r="267" spans="1:12" ht="78.75" hidden="1">
      <c r="A267" s="126"/>
      <c r="B267" s="71" t="s">
        <v>524</v>
      </c>
      <c r="C267" s="62" t="s">
        <v>225</v>
      </c>
      <c r="D267" s="108"/>
      <c r="E267" s="108"/>
      <c r="F267" s="108"/>
      <c r="G267" s="107"/>
      <c r="H267" s="107">
        <f t="shared" si="12"/>
        <v>0</v>
      </c>
      <c r="I267" s="114" t="e">
        <f t="shared" si="13"/>
        <v>#DIV/0!</v>
      </c>
      <c r="J267" s="58"/>
      <c r="L267" s="103"/>
    </row>
    <row r="268" spans="1:12" ht="93" customHeight="1">
      <c r="A268" s="126"/>
      <c r="B268" s="71" t="s">
        <v>524</v>
      </c>
      <c r="C268" s="54" t="s">
        <v>328</v>
      </c>
      <c r="D268" s="108">
        <v>30</v>
      </c>
      <c r="E268" s="108"/>
      <c r="F268" s="108">
        <v>0</v>
      </c>
      <c r="G268" s="107"/>
      <c r="H268" s="107">
        <f t="shared" si="12"/>
        <v>-30</v>
      </c>
      <c r="I268" s="114">
        <f t="shared" si="13"/>
        <v>0</v>
      </c>
      <c r="J268" s="58"/>
      <c r="L268" s="103"/>
    </row>
    <row r="269" spans="1:12" ht="78.75" hidden="1">
      <c r="A269" s="126"/>
      <c r="B269" s="71" t="s">
        <v>524</v>
      </c>
      <c r="C269" s="54" t="s">
        <v>452</v>
      </c>
      <c r="D269" s="108"/>
      <c r="E269" s="108"/>
      <c r="F269" s="108"/>
      <c r="G269" s="107"/>
      <c r="H269" s="107">
        <f t="shared" si="12"/>
        <v>0</v>
      </c>
      <c r="I269" s="114" t="e">
        <f t="shared" si="13"/>
        <v>#DIV/0!</v>
      </c>
      <c r="J269" s="58"/>
      <c r="L269" s="103"/>
    </row>
    <row r="270" spans="1:12" ht="63" hidden="1">
      <c r="A270" s="126"/>
      <c r="B270" s="71" t="s">
        <v>524</v>
      </c>
      <c r="C270" s="54" t="s">
        <v>283</v>
      </c>
      <c r="D270" s="108"/>
      <c r="E270" s="108"/>
      <c r="F270" s="108"/>
      <c r="G270" s="107"/>
      <c r="H270" s="107">
        <f t="shared" si="12"/>
        <v>0</v>
      </c>
      <c r="I270" s="114" t="e">
        <f t="shared" si="13"/>
        <v>#DIV/0!</v>
      </c>
      <c r="J270" s="58"/>
      <c r="L270" s="103"/>
    </row>
    <row r="271" spans="1:12" ht="0.75" customHeight="1" hidden="1">
      <c r="A271" s="126"/>
      <c r="B271" s="71" t="s">
        <v>524</v>
      </c>
      <c r="C271" s="54" t="s">
        <v>226</v>
      </c>
      <c r="D271" s="108"/>
      <c r="E271" s="108"/>
      <c r="F271" s="108"/>
      <c r="G271" s="107"/>
      <c r="H271" s="107">
        <f t="shared" si="12"/>
        <v>0</v>
      </c>
      <c r="I271" s="114" t="e">
        <f t="shared" si="13"/>
        <v>#DIV/0!</v>
      </c>
      <c r="J271" s="58"/>
      <c r="L271" s="103"/>
    </row>
    <row r="272" spans="1:12" ht="0.75" customHeight="1">
      <c r="A272" s="126" t="s">
        <v>363</v>
      </c>
      <c r="B272" s="71" t="s">
        <v>91</v>
      </c>
      <c r="C272" s="73" t="s">
        <v>95</v>
      </c>
      <c r="D272" s="108">
        <f>4444.8-4246.99-197.81</f>
        <v>3.979039320256561E-13</v>
      </c>
      <c r="E272" s="108"/>
      <c r="F272" s="108">
        <v>0</v>
      </c>
      <c r="G272" s="107"/>
      <c r="H272" s="107">
        <f t="shared" si="12"/>
        <v>-3.979039320256561E-13</v>
      </c>
      <c r="I272" s="114">
        <f t="shared" si="13"/>
        <v>0</v>
      </c>
      <c r="J272" s="58"/>
      <c r="L272" s="103"/>
    </row>
    <row r="273" spans="1:12" s="136" customFormat="1" ht="15.75">
      <c r="A273" s="137"/>
      <c r="B273" s="137"/>
      <c r="C273" s="138" t="s">
        <v>4</v>
      </c>
      <c r="D273" s="139">
        <f>D275+D277+D283+D286+D290+D276</f>
        <v>3835.1</v>
      </c>
      <c r="E273" s="139">
        <f>E275+E277+E283+E286+E290+E276</f>
        <v>0</v>
      </c>
      <c r="F273" s="139">
        <f>F275+F277+F283+F286+F290+F276</f>
        <v>1711.4999999999998</v>
      </c>
      <c r="G273" s="139" t="e">
        <f>#REF!+#REF!+#REF!+#REF!+#REF!+#REF!+#REF!+#REF!</f>
        <v>#REF!</v>
      </c>
      <c r="H273" s="140">
        <f>F273-D273</f>
        <v>-2123.6000000000004</v>
      </c>
      <c r="I273" s="141">
        <f>F273/D273*100</f>
        <v>44.62725874162342</v>
      </c>
      <c r="J273" s="142"/>
      <c r="L273" s="143"/>
    </row>
    <row r="274" spans="1:12" ht="15.75" hidden="1">
      <c r="A274" s="95" t="s">
        <v>350</v>
      </c>
      <c r="B274" s="63" t="s">
        <v>351</v>
      </c>
      <c r="C274" s="78" t="s">
        <v>447</v>
      </c>
      <c r="D274" s="112"/>
      <c r="E274" s="112"/>
      <c r="F274" s="112"/>
      <c r="G274" s="112"/>
      <c r="H274" s="115">
        <f>F274-D274</f>
        <v>0</v>
      </c>
      <c r="I274" s="114" t="e">
        <f>F274/D274*100</f>
        <v>#DIV/0!</v>
      </c>
      <c r="J274" s="58"/>
      <c r="L274" s="103"/>
    </row>
    <row r="275" spans="1:12" ht="20.25" customHeight="1">
      <c r="A275" s="95" t="s">
        <v>350</v>
      </c>
      <c r="B275" s="63" t="s">
        <v>351</v>
      </c>
      <c r="C275" s="73" t="s">
        <v>57</v>
      </c>
      <c r="D275" s="112">
        <v>67.5</v>
      </c>
      <c r="E275" s="112"/>
      <c r="F275" s="112">
        <v>19.3</v>
      </c>
      <c r="G275" s="112"/>
      <c r="H275" s="115">
        <f>F275-D275</f>
        <v>-48.2</v>
      </c>
      <c r="I275" s="114">
        <f>F275/D275*100</f>
        <v>28.59259259259259</v>
      </c>
      <c r="J275" s="58"/>
      <c r="L275" s="103"/>
    </row>
    <row r="276" spans="1:12" ht="17.25" customHeight="1">
      <c r="A276" s="95" t="s">
        <v>350</v>
      </c>
      <c r="B276" s="63" t="s">
        <v>351</v>
      </c>
      <c r="C276" s="54" t="s">
        <v>269</v>
      </c>
      <c r="D276" s="112">
        <v>9.6</v>
      </c>
      <c r="E276" s="112"/>
      <c r="F276" s="112">
        <v>0.6</v>
      </c>
      <c r="G276" s="112"/>
      <c r="H276" s="115">
        <f aca="true" t="shared" si="14" ref="H276:H314">F276-D276</f>
        <v>-9</v>
      </c>
      <c r="I276" s="114">
        <f aca="true" t="shared" si="15" ref="I276:I314">F276/D276*100</f>
        <v>6.25</v>
      </c>
      <c r="J276" s="58"/>
      <c r="L276" s="103"/>
    </row>
    <row r="277" spans="1:12" ht="15.75">
      <c r="A277" s="88" t="s">
        <v>352</v>
      </c>
      <c r="B277" s="63" t="s">
        <v>353</v>
      </c>
      <c r="C277" s="73" t="s">
        <v>319</v>
      </c>
      <c r="D277" s="112">
        <f>D278+D279+D280+D281+D282</f>
        <v>3555</v>
      </c>
      <c r="E277" s="112">
        <f>E278+E279+E280+E281+E282</f>
        <v>0</v>
      </c>
      <c r="F277" s="112">
        <f>F278+F279+F280+F281+F282</f>
        <v>1599.5</v>
      </c>
      <c r="G277" s="112"/>
      <c r="H277" s="115">
        <f t="shared" si="14"/>
        <v>-1955.5</v>
      </c>
      <c r="I277" s="114">
        <f t="shared" si="15"/>
        <v>44.9929676511955</v>
      </c>
      <c r="J277" s="58"/>
      <c r="L277" s="103"/>
    </row>
    <row r="278" spans="1:12" ht="15.75">
      <c r="A278" s="88"/>
      <c r="B278" s="63" t="s">
        <v>411</v>
      </c>
      <c r="C278" s="62" t="s">
        <v>65</v>
      </c>
      <c r="D278" s="112">
        <v>1844.8</v>
      </c>
      <c r="E278" s="112"/>
      <c r="F278" s="112">
        <v>807.5</v>
      </c>
      <c r="G278" s="112"/>
      <c r="H278" s="115">
        <f t="shared" si="14"/>
        <v>-1037.3</v>
      </c>
      <c r="I278" s="114">
        <f t="shared" si="15"/>
        <v>43.77168256721596</v>
      </c>
      <c r="J278" s="58"/>
      <c r="L278" s="103"/>
    </row>
    <row r="279" spans="1:12" ht="15.75">
      <c r="A279" s="88"/>
      <c r="B279" s="63" t="s">
        <v>413</v>
      </c>
      <c r="C279" s="62" t="s">
        <v>64</v>
      </c>
      <c r="D279" s="112">
        <v>1693.4</v>
      </c>
      <c r="E279" s="112"/>
      <c r="F279" s="112">
        <v>783.6</v>
      </c>
      <c r="G279" s="112"/>
      <c r="H279" s="115">
        <f t="shared" si="14"/>
        <v>-909.8000000000001</v>
      </c>
      <c r="I279" s="114">
        <f t="shared" si="15"/>
        <v>46.27376874926184</v>
      </c>
      <c r="J279" s="58"/>
      <c r="L279" s="103"/>
    </row>
    <row r="280" spans="1:12" ht="15.75">
      <c r="A280" s="88"/>
      <c r="B280" s="63" t="s">
        <v>415</v>
      </c>
      <c r="C280" s="73" t="s">
        <v>450</v>
      </c>
      <c r="D280" s="112">
        <v>8.8</v>
      </c>
      <c r="E280" s="112"/>
      <c r="F280" s="112">
        <v>0.4</v>
      </c>
      <c r="G280" s="112"/>
      <c r="H280" s="115">
        <f t="shared" si="14"/>
        <v>-8.4</v>
      </c>
      <c r="I280" s="114">
        <f t="shared" si="15"/>
        <v>4.545454545454546</v>
      </c>
      <c r="J280" s="58"/>
      <c r="L280" s="103"/>
    </row>
    <row r="281" spans="1:12" ht="30.75" customHeight="1">
      <c r="A281" s="88"/>
      <c r="B281" s="63" t="s">
        <v>432</v>
      </c>
      <c r="C281" s="73" t="s">
        <v>457</v>
      </c>
      <c r="D281" s="112">
        <v>8</v>
      </c>
      <c r="E281" s="112"/>
      <c r="F281" s="112">
        <v>8</v>
      </c>
      <c r="G281" s="112"/>
      <c r="H281" s="115">
        <f t="shared" si="14"/>
        <v>0</v>
      </c>
      <c r="I281" s="114">
        <f t="shared" si="15"/>
        <v>100</v>
      </c>
      <c r="J281" s="58"/>
      <c r="L281" s="103"/>
    </row>
    <row r="282" spans="1:12" ht="31.5" hidden="1">
      <c r="A282" s="88"/>
      <c r="B282" s="63" t="s">
        <v>427</v>
      </c>
      <c r="C282" s="73" t="s">
        <v>458</v>
      </c>
      <c r="D282" s="112"/>
      <c r="E282" s="112"/>
      <c r="F282" s="112"/>
      <c r="G282" s="112"/>
      <c r="H282" s="115">
        <f t="shared" si="14"/>
        <v>0</v>
      </c>
      <c r="I282" s="114" t="e">
        <f t="shared" si="15"/>
        <v>#DIV/0!</v>
      </c>
      <c r="J282" s="58"/>
      <c r="L282" s="103"/>
    </row>
    <row r="283" spans="1:12" ht="15.75">
      <c r="A283" s="88"/>
      <c r="B283" s="63" t="s">
        <v>355</v>
      </c>
      <c r="C283" s="73" t="s">
        <v>320</v>
      </c>
      <c r="D283" s="112">
        <f>D284+D285</f>
        <v>45.3</v>
      </c>
      <c r="E283" s="112">
        <f>E284+E285</f>
        <v>0</v>
      </c>
      <c r="F283" s="112">
        <f>F284+F285</f>
        <v>14.6</v>
      </c>
      <c r="G283" s="112"/>
      <c r="H283" s="115">
        <f t="shared" si="14"/>
        <v>-30.699999999999996</v>
      </c>
      <c r="I283" s="114">
        <f t="shared" si="15"/>
        <v>32.22958057395144</v>
      </c>
      <c r="J283" s="58"/>
      <c r="L283" s="103"/>
    </row>
    <row r="284" spans="1:12" ht="63" hidden="1">
      <c r="A284" s="88"/>
      <c r="B284" s="63" t="s">
        <v>39</v>
      </c>
      <c r="C284" s="54" t="s">
        <v>290</v>
      </c>
      <c r="D284" s="108"/>
      <c r="E284" s="108"/>
      <c r="F284" s="107"/>
      <c r="G284" s="107"/>
      <c r="H284" s="115">
        <f t="shared" si="14"/>
        <v>0</v>
      </c>
      <c r="I284" s="114" t="e">
        <f t="shared" si="15"/>
        <v>#DIV/0!</v>
      </c>
      <c r="J284" s="58"/>
      <c r="L284" s="103"/>
    </row>
    <row r="285" spans="1:12" ht="63">
      <c r="A285" s="95" t="s">
        <v>366</v>
      </c>
      <c r="B285" s="63" t="s">
        <v>367</v>
      </c>
      <c r="C285" s="73" t="s">
        <v>53</v>
      </c>
      <c r="D285" s="108">
        <v>45.3</v>
      </c>
      <c r="E285" s="108"/>
      <c r="F285" s="107">
        <v>14.6</v>
      </c>
      <c r="G285" s="107">
        <f>F285-L277</f>
        <v>14.6</v>
      </c>
      <c r="H285" s="115">
        <f t="shared" si="14"/>
        <v>-30.699999999999996</v>
      </c>
      <c r="I285" s="114">
        <f t="shared" si="15"/>
        <v>32.22958057395144</v>
      </c>
      <c r="J285" s="58"/>
      <c r="L285" s="103"/>
    </row>
    <row r="286" spans="1:12" ht="15.75">
      <c r="A286" s="123" t="s">
        <v>377</v>
      </c>
      <c r="B286" s="71" t="s">
        <v>390</v>
      </c>
      <c r="C286" s="54" t="s">
        <v>321</v>
      </c>
      <c r="D286" s="112">
        <f>D287+D288+D289</f>
        <v>157.7</v>
      </c>
      <c r="E286" s="112">
        <f>E287+E288+E289</f>
        <v>0</v>
      </c>
      <c r="F286" s="112">
        <f>F287+F288+F289</f>
        <v>77.5</v>
      </c>
      <c r="G286" s="112"/>
      <c r="H286" s="115">
        <f t="shared" si="14"/>
        <v>-80.19999999999999</v>
      </c>
      <c r="I286" s="114">
        <f t="shared" si="15"/>
        <v>49.143944197844014</v>
      </c>
      <c r="J286" s="58"/>
      <c r="L286" s="103"/>
    </row>
    <row r="287" spans="1:12" ht="15" customHeight="1">
      <c r="A287" s="123"/>
      <c r="B287" s="71" t="s">
        <v>504</v>
      </c>
      <c r="C287" s="85" t="s">
        <v>296</v>
      </c>
      <c r="D287" s="112">
        <v>0.1</v>
      </c>
      <c r="E287" s="112"/>
      <c r="F287" s="112">
        <v>0</v>
      </c>
      <c r="G287" s="112"/>
      <c r="H287" s="115">
        <f t="shared" si="14"/>
        <v>-0.1</v>
      </c>
      <c r="I287" s="114">
        <f t="shared" si="15"/>
        <v>0</v>
      </c>
      <c r="J287" s="58"/>
      <c r="L287" s="103"/>
    </row>
    <row r="288" spans="1:12" ht="15.75" hidden="1">
      <c r="A288" s="123"/>
      <c r="B288" s="71" t="s">
        <v>338</v>
      </c>
      <c r="C288" s="85" t="s">
        <v>323</v>
      </c>
      <c r="D288" s="112"/>
      <c r="E288" s="112"/>
      <c r="F288" s="112"/>
      <c r="G288" s="112"/>
      <c r="H288" s="115">
        <f t="shared" si="14"/>
        <v>0</v>
      </c>
      <c r="I288" s="114" t="e">
        <f t="shared" si="15"/>
        <v>#DIV/0!</v>
      </c>
      <c r="J288" s="58"/>
      <c r="L288" s="103"/>
    </row>
    <row r="289" spans="1:12" ht="15.75">
      <c r="A289" s="123"/>
      <c r="B289" s="71" t="s">
        <v>505</v>
      </c>
      <c r="C289" s="127" t="s">
        <v>322</v>
      </c>
      <c r="D289" s="112">
        <v>157.6</v>
      </c>
      <c r="E289" s="112"/>
      <c r="F289" s="112">
        <v>77.5</v>
      </c>
      <c r="G289" s="112"/>
      <c r="H289" s="115">
        <f t="shared" si="14"/>
        <v>-80.1</v>
      </c>
      <c r="I289" s="114">
        <f t="shared" si="15"/>
        <v>49.1751269035533</v>
      </c>
      <c r="J289" s="58"/>
      <c r="L289" s="103"/>
    </row>
    <row r="290" spans="1:12" ht="30.75" customHeight="1" hidden="1">
      <c r="A290" s="123"/>
      <c r="B290" s="71" t="s">
        <v>379</v>
      </c>
      <c r="C290" s="62" t="s">
        <v>299</v>
      </c>
      <c r="D290" s="112">
        <f>D291</f>
        <v>0</v>
      </c>
      <c r="E290" s="112">
        <f>E291</f>
        <v>0</v>
      </c>
      <c r="F290" s="112">
        <f>F291</f>
        <v>0</v>
      </c>
      <c r="G290" s="112"/>
      <c r="H290" s="115">
        <f t="shared" si="14"/>
        <v>0</v>
      </c>
      <c r="I290" s="114" t="e">
        <f t="shared" si="15"/>
        <v>#DIV/0!</v>
      </c>
      <c r="J290" s="58"/>
      <c r="L290" s="103"/>
    </row>
    <row r="291" spans="1:12" ht="31.5" hidden="1">
      <c r="A291" s="123"/>
      <c r="B291" s="71" t="s">
        <v>380</v>
      </c>
      <c r="C291" s="62" t="s">
        <v>58</v>
      </c>
      <c r="D291" s="112"/>
      <c r="E291" s="112"/>
      <c r="F291" s="112"/>
      <c r="G291" s="112"/>
      <c r="H291" s="115">
        <f t="shared" si="14"/>
        <v>0</v>
      </c>
      <c r="I291" s="114" t="e">
        <f t="shared" si="15"/>
        <v>#DIV/0!</v>
      </c>
      <c r="J291" s="58"/>
      <c r="L291" s="103"/>
    </row>
    <row r="292" spans="1:12" s="136" customFormat="1" ht="15.75">
      <c r="A292" s="144"/>
      <c r="B292" s="145"/>
      <c r="C292" s="138" t="s">
        <v>6</v>
      </c>
      <c r="D292" s="139">
        <f>D293+D294+D301+D305+D306+D312</f>
        <v>420.31000000000006</v>
      </c>
      <c r="E292" s="139">
        <f>E293+E294+E301+E305+E306+E312</f>
        <v>0.1</v>
      </c>
      <c r="F292" s="139">
        <f>F293+F294+F301+F305+F306+F312</f>
        <v>416.21</v>
      </c>
      <c r="G292" s="139"/>
      <c r="H292" s="115">
        <f t="shared" si="14"/>
        <v>-4.10000000000008</v>
      </c>
      <c r="I292" s="114">
        <f t="shared" si="15"/>
        <v>99.02452951393018</v>
      </c>
      <c r="J292" s="142"/>
      <c r="L292" s="143"/>
    </row>
    <row r="293" spans="1:12" ht="15.75">
      <c r="A293" s="95"/>
      <c r="B293" s="63" t="s">
        <v>351</v>
      </c>
      <c r="C293" s="78" t="s">
        <v>108</v>
      </c>
      <c r="D293" s="112">
        <v>2</v>
      </c>
      <c r="E293" s="112"/>
      <c r="F293" s="112">
        <v>1.9</v>
      </c>
      <c r="G293" s="112"/>
      <c r="H293" s="115">
        <f t="shared" si="14"/>
        <v>-0.10000000000000009</v>
      </c>
      <c r="I293" s="114">
        <f t="shared" si="15"/>
        <v>95</v>
      </c>
      <c r="J293" s="58"/>
      <c r="L293" s="103"/>
    </row>
    <row r="294" spans="1:12" ht="15.75">
      <c r="A294" s="88" t="s">
        <v>352</v>
      </c>
      <c r="B294" s="63" t="s">
        <v>353</v>
      </c>
      <c r="C294" s="73" t="s">
        <v>319</v>
      </c>
      <c r="D294" s="112">
        <f>D295+D296+D297+D298+D300+D299</f>
        <v>405.61</v>
      </c>
      <c r="E294" s="112">
        <f>E295+E296+E297+E298+E300+E299</f>
        <v>0</v>
      </c>
      <c r="F294" s="112">
        <f>F295+F296+F297+F298+F300+F299</f>
        <v>404.81</v>
      </c>
      <c r="G294" s="112"/>
      <c r="H294" s="115">
        <f t="shared" si="14"/>
        <v>-0.8000000000000114</v>
      </c>
      <c r="I294" s="114">
        <f t="shared" si="15"/>
        <v>99.80276620398905</v>
      </c>
      <c r="J294" s="58"/>
      <c r="L294" s="103"/>
    </row>
    <row r="295" spans="1:12" ht="15.75">
      <c r="A295" s="88"/>
      <c r="B295" s="63" t="s">
        <v>411</v>
      </c>
      <c r="C295" s="62" t="s">
        <v>65</v>
      </c>
      <c r="D295" s="112">
        <v>298.1</v>
      </c>
      <c r="E295" s="112"/>
      <c r="F295" s="112">
        <v>298.1</v>
      </c>
      <c r="G295" s="112"/>
      <c r="H295" s="115">
        <f t="shared" si="14"/>
        <v>0</v>
      </c>
      <c r="I295" s="114">
        <f t="shared" si="15"/>
        <v>100</v>
      </c>
      <c r="J295" s="58"/>
      <c r="L295" s="103"/>
    </row>
    <row r="296" spans="1:12" ht="15.75">
      <c r="A296" s="88"/>
      <c r="B296" s="63" t="s">
        <v>413</v>
      </c>
      <c r="C296" s="62" t="s">
        <v>64</v>
      </c>
      <c r="D296" s="112">
        <v>95.2</v>
      </c>
      <c r="E296" s="112"/>
      <c r="F296" s="112">
        <v>94.4</v>
      </c>
      <c r="G296" s="112"/>
      <c r="H296" s="115">
        <f t="shared" si="14"/>
        <v>-0.7999999999999972</v>
      </c>
      <c r="I296" s="114">
        <f t="shared" si="15"/>
        <v>99.15966386554622</v>
      </c>
      <c r="J296" s="58"/>
      <c r="L296" s="103"/>
    </row>
    <row r="297" spans="1:12" ht="15.75">
      <c r="A297" s="88"/>
      <c r="B297" s="63" t="s">
        <v>415</v>
      </c>
      <c r="C297" s="73" t="s">
        <v>450</v>
      </c>
      <c r="D297" s="112">
        <v>12.3</v>
      </c>
      <c r="E297" s="112"/>
      <c r="F297" s="112">
        <v>12.3</v>
      </c>
      <c r="G297" s="112"/>
      <c r="H297" s="115">
        <f t="shared" si="14"/>
        <v>0</v>
      </c>
      <c r="I297" s="114">
        <f t="shared" si="15"/>
        <v>100</v>
      </c>
      <c r="J297" s="58"/>
      <c r="L297" s="103"/>
    </row>
    <row r="298" spans="1:12" ht="0.75" customHeight="1" hidden="1">
      <c r="A298" s="88"/>
      <c r="B298" s="63" t="s">
        <v>430</v>
      </c>
      <c r="C298" s="73" t="s">
        <v>66</v>
      </c>
      <c r="D298" s="112"/>
      <c r="E298" s="112"/>
      <c r="F298" s="112"/>
      <c r="G298" s="112"/>
      <c r="H298" s="115">
        <f t="shared" si="14"/>
        <v>0</v>
      </c>
      <c r="I298" s="114" t="e">
        <f t="shared" si="15"/>
        <v>#DIV/0!</v>
      </c>
      <c r="J298" s="58"/>
      <c r="L298" s="103"/>
    </row>
    <row r="299" spans="1:12" ht="31.5" hidden="1">
      <c r="A299" s="88"/>
      <c r="B299" s="63" t="s">
        <v>432</v>
      </c>
      <c r="C299" s="73" t="s">
        <v>457</v>
      </c>
      <c r="D299" s="112"/>
      <c r="E299" s="112"/>
      <c r="F299" s="112"/>
      <c r="G299" s="112"/>
      <c r="H299" s="115">
        <f t="shared" si="14"/>
        <v>0</v>
      </c>
      <c r="I299" s="114" t="e">
        <f t="shared" si="15"/>
        <v>#DIV/0!</v>
      </c>
      <c r="J299" s="58"/>
      <c r="L299" s="103"/>
    </row>
    <row r="300" spans="1:12" ht="24" customHeight="1">
      <c r="A300" s="88"/>
      <c r="B300" s="63" t="s">
        <v>427</v>
      </c>
      <c r="C300" s="73" t="s">
        <v>458</v>
      </c>
      <c r="D300" s="146">
        <v>0.01</v>
      </c>
      <c r="E300" s="146"/>
      <c r="F300" s="146">
        <v>0.01</v>
      </c>
      <c r="G300" s="146"/>
      <c r="H300" s="115">
        <f t="shared" si="14"/>
        <v>0</v>
      </c>
      <c r="I300" s="114">
        <f t="shared" si="15"/>
        <v>100</v>
      </c>
      <c r="J300" s="58"/>
      <c r="L300" s="103"/>
    </row>
    <row r="301" spans="1:12" ht="0.75" customHeight="1" hidden="1">
      <c r="A301" s="88"/>
      <c r="B301" s="63" t="s">
        <v>355</v>
      </c>
      <c r="C301" s="73" t="s">
        <v>320</v>
      </c>
      <c r="D301" s="112">
        <f>D302+D303+D304</f>
        <v>0</v>
      </c>
      <c r="E301" s="112">
        <f>E302+E303+E304</f>
        <v>0</v>
      </c>
      <c r="F301" s="112">
        <f>F302+F303+F304</f>
        <v>0</v>
      </c>
      <c r="G301" s="112"/>
      <c r="H301" s="115">
        <f t="shared" si="14"/>
        <v>0</v>
      </c>
      <c r="I301" s="114" t="e">
        <f t="shared" si="15"/>
        <v>#DIV/0!</v>
      </c>
      <c r="J301" s="58"/>
      <c r="L301" s="103"/>
    </row>
    <row r="302" spans="1:12" ht="31.5" hidden="1">
      <c r="A302" s="88"/>
      <c r="B302" s="63" t="s">
        <v>364</v>
      </c>
      <c r="C302" s="73" t="s">
        <v>201</v>
      </c>
      <c r="D302" s="112"/>
      <c r="E302" s="112"/>
      <c r="F302" s="112"/>
      <c r="G302" s="112"/>
      <c r="H302" s="115">
        <f t="shared" si="14"/>
        <v>0</v>
      </c>
      <c r="I302" s="114" t="e">
        <f t="shared" si="15"/>
        <v>#DIV/0!</v>
      </c>
      <c r="J302" s="58"/>
      <c r="L302" s="103"/>
    </row>
    <row r="303" spans="1:12" ht="31.5" hidden="1">
      <c r="A303" s="88"/>
      <c r="B303" s="63" t="s">
        <v>420</v>
      </c>
      <c r="C303" s="73" t="s">
        <v>51</v>
      </c>
      <c r="D303" s="112"/>
      <c r="E303" s="112"/>
      <c r="F303" s="112"/>
      <c r="G303" s="112"/>
      <c r="H303" s="115">
        <f t="shared" si="14"/>
        <v>0</v>
      </c>
      <c r="I303" s="114" t="e">
        <f t="shared" si="15"/>
        <v>#DIV/0!</v>
      </c>
      <c r="J303" s="58"/>
      <c r="L303" s="103"/>
    </row>
    <row r="304" spans="1:12" ht="63" hidden="1">
      <c r="A304" s="88"/>
      <c r="B304" s="63" t="s">
        <v>367</v>
      </c>
      <c r="C304" s="73" t="s">
        <v>53</v>
      </c>
      <c r="D304" s="112"/>
      <c r="E304" s="112"/>
      <c r="F304" s="112"/>
      <c r="G304" s="112"/>
      <c r="H304" s="115">
        <f t="shared" si="14"/>
        <v>0</v>
      </c>
      <c r="I304" s="114" t="e">
        <f t="shared" si="15"/>
        <v>#DIV/0!</v>
      </c>
      <c r="J304" s="58"/>
      <c r="L304" s="103"/>
    </row>
    <row r="305" spans="1:12" ht="63">
      <c r="A305" s="95" t="s">
        <v>366</v>
      </c>
      <c r="B305" s="63" t="s">
        <v>376</v>
      </c>
      <c r="C305" s="54" t="s">
        <v>324</v>
      </c>
      <c r="D305" s="108">
        <v>2.6</v>
      </c>
      <c r="E305" s="108"/>
      <c r="F305" s="108">
        <v>2.6</v>
      </c>
      <c r="G305" s="107"/>
      <c r="H305" s="115">
        <f t="shared" si="14"/>
        <v>0</v>
      </c>
      <c r="I305" s="114">
        <f t="shared" si="15"/>
        <v>100</v>
      </c>
      <c r="J305" s="58"/>
      <c r="L305" s="103"/>
    </row>
    <row r="306" spans="1:12" ht="15.75">
      <c r="A306" s="123" t="s">
        <v>377</v>
      </c>
      <c r="B306" s="71" t="s">
        <v>390</v>
      </c>
      <c r="C306" s="62" t="s">
        <v>321</v>
      </c>
      <c r="D306" s="116">
        <f>D307+D308+D309+D310</f>
        <v>8.100000000000001</v>
      </c>
      <c r="E306" s="116">
        <f>E307+E308+E309+E310</f>
        <v>0</v>
      </c>
      <c r="F306" s="116">
        <f>F307+F308+F309+F310</f>
        <v>4.9</v>
      </c>
      <c r="G306" s="112"/>
      <c r="H306" s="115">
        <f t="shared" si="14"/>
        <v>-3.200000000000001</v>
      </c>
      <c r="I306" s="114">
        <f t="shared" si="15"/>
        <v>60.493827160493815</v>
      </c>
      <c r="J306" s="58"/>
      <c r="L306" s="103"/>
    </row>
    <row r="307" spans="1:12" ht="15.75">
      <c r="A307" s="123"/>
      <c r="B307" s="71" t="s">
        <v>503</v>
      </c>
      <c r="C307" s="85" t="s">
        <v>325</v>
      </c>
      <c r="D307" s="116">
        <v>4.2</v>
      </c>
      <c r="E307" s="112"/>
      <c r="F307" s="112">
        <v>4.2</v>
      </c>
      <c r="G307" s="112"/>
      <c r="H307" s="115">
        <f t="shared" si="14"/>
        <v>0</v>
      </c>
      <c r="I307" s="114">
        <f t="shared" si="15"/>
        <v>100</v>
      </c>
      <c r="J307" s="58"/>
      <c r="L307" s="103"/>
    </row>
    <row r="308" spans="1:12" ht="15.75">
      <c r="A308" s="123"/>
      <c r="B308" s="71" t="s">
        <v>504</v>
      </c>
      <c r="C308" s="85" t="s">
        <v>231</v>
      </c>
      <c r="D308" s="116">
        <v>0.2</v>
      </c>
      <c r="E308" s="112"/>
      <c r="F308" s="112">
        <v>0</v>
      </c>
      <c r="G308" s="112"/>
      <c r="H308" s="115">
        <f t="shared" si="14"/>
        <v>-0.2</v>
      </c>
      <c r="I308" s="114">
        <f t="shared" si="15"/>
        <v>0</v>
      </c>
      <c r="J308" s="58"/>
      <c r="L308" s="103"/>
    </row>
    <row r="309" spans="1:12" ht="15.75">
      <c r="A309" s="123"/>
      <c r="B309" s="71" t="s">
        <v>505</v>
      </c>
      <c r="C309" s="127" t="s">
        <v>322</v>
      </c>
      <c r="D309" s="116">
        <v>0.7</v>
      </c>
      <c r="E309" s="112"/>
      <c r="F309" s="112">
        <v>0.7</v>
      </c>
      <c r="G309" s="112"/>
      <c r="H309" s="115">
        <f t="shared" si="14"/>
        <v>0</v>
      </c>
      <c r="I309" s="114">
        <f t="shared" si="15"/>
        <v>100</v>
      </c>
      <c r="J309" s="58"/>
      <c r="L309" s="103"/>
    </row>
    <row r="310" spans="1:12" ht="30.75" customHeight="1">
      <c r="A310" s="123"/>
      <c r="B310" s="71" t="s">
        <v>483</v>
      </c>
      <c r="C310" s="127" t="s">
        <v>331</v>
      </c>
      <c r="D310" s="116">
        <v>3</v>
      </c>
      <c r="E310" s="112"/>
      <c r="F310" s="112">
        <v>0</v>
      </c>
      <c r="G310" s="112"/>
      <c r="H310" s="115">
        <f t="shared" si="14"/>
        <v>-3</v>
      </c>
      <c r="I310" s="114">
        <f t="shared" si="15"/>
        <v>0</v>
      </c>
      <c r="J310" s="58"/>
      <c r="L310" s="103"/>
    </row>
    <row r="311" spans="1:12" ht="63" hidden="1">
      <c r="A311" s="123"/>
      <c r="B311" s="71" t="s">
        <v>474</v>
      </c>
      <c r="C311" s="54" t="s">
        <v>332</v>
      </c>
      <c r="D311" s="116"/>
      <c r="E311" s="112"/>
      <c r="F311" s="112"/>
      <c r="G311" s="112"/>
      <c r="H311" s="115">
        <f t="shared" si="14"/>
        <v>0</v>
      </c>
      <c r="I311" s="114" t="e">
        <f t="shared" si="15"/>
        <v>#DIV/0!</v>
      </c>
      <c r="J311" s="58"/>
      <c r="L311" s="103"/>
    </row>
    <row r="312" spans="1:12" ht="31.5">
      <c r="A312" s="95" t="s">
        <v>378</v>
      </c>
      <c r="B312" s="63" t="s">
        <v>380</v>
      </c>
      <c r="C312" s="78" t="s">
        <v>58</v>
      </c>
      <c r="D312" s="108">
        <v>2</v>
      </c>
      <c r="E312" s="108">
        <v>0.1</v>
      </c>
      <c r="F312" s="107">
        <v>2</v>
      </c>
      <c r="G312" s="107" t="e">
        <f>F312-#REF!</f>
        <v>#REF!</v>
      </c>
      <c r="H312" s="115">
        <f t="shared" si="14"/>
        <v>0</v>
      </c>
      <c r="I312" s="114">
        <f t="shared" si="15"/>
        <v>100</v>
      </c>
      <c r="J312" s="58"/>
      <c r="L312" s="58"/>
    </row>
    <row r="313" spans="1:12" ht="18" customHeight="1">
      <c r="A313" s="95"/>
      <c r="B313" s="95"/>
      <c r="C313" s="73" t="s">
        <v>446</v>
      </c>
      <c r="D313" s="108">
        <f>D189+D273+D292</f>
        <v>30500.91</v>
      </c>
      <c r="E313" s="108">
        <f>E189+E273+E292</f>
        <v>0.1</v>
      </c>
      <c r="F313" s="108">
        <f>F189+F273+F292</f>
        <v>4792.11</v>
      </c>
      <c r="G313" s="108" t="e">
        <f>G273+#REF!+#REF!</f>
        <v>#REF!</v>
      </c>
      <c r="H313" s="115">
        <f t="shared" si="14"/>
        <v>-25708.8</v>
      </c>
      <c r="I313" s="114">
        <f t="shared" si="15"/>
        <v>15.711367300188748</v>
      </c>
      <c r="L313" s="102"/>
    </row>
    <row r="314" spans="1:12" ht="18" customHeight="1">
      <c r="A314" s="95"/>
      <c r="B314" s="95"/>
      <c r="C314" s="73" t="s">
        <v>340</v>
      </c>
      <c r="D314" s="108">
        <f>D313+D187</f>
        <v>211527.01</v>
      </c>
      <c r="E314" s="108"/>
      <c r="F314" s="108">
        <f>F313+F187</f>
        <v>98381.31</v>
      </c>
      <c r="G314" s="108"/>
      <c r="H314" s="115">
        <f t="shared" si="14"/>
        <v>-113145.70000000001</v>
      </c>
      <c r="I314" s="114">
        <f t="shared" si="15"/>
        <v>46.51004616384451</v>
      </c>
      <c r="L314" s="102"/>
    </row>
    <row r="315" spans="1:12" s="134" customFormat="1" ht="78" customHeight="1">
      <c r="A315" s="175" t="s">
        <v>48</v>
      </c>
      <c r="B315" s="175"/>
      <c r="C315" s="175"/>
      <c r="D315" s="175"/>
      <c r="E315" s="133"/>
      <c r="F315" s="170" t="s">
        <v>67</v>
      </c>
      <c r="G315" s="170"/>
      <c r="H315" s="170"/>
      <c r="I315" s="170"/>
      <c r="L315" s="135"/>
    </row>
    <row r="316" spans="1:12" ht="18" customHeight="1">
      <c r="A316" s="166"/>
      <c r="B316" s="166"/>
      <c r="C316" s="166"/>
      <c r="G316" s="174"/>
      <c r="H316" s="174"/>
      <c r="L316" s="102"/>
    </row>
    <row r="317" spans="1:12" ht="18" customHeight="1">
      <c r="A317" s="166"/>
      <c r="B317" s="166"/>
      <c r="C317" s="166"/>
      <c r="L317" s="102"/>
    </row>
    <row r="318" spans="3:12" ht="15.75">
      <c r="C318" s="96"/>
      <c r="L318" s="120"/>
    </row>
    <row r="319" spans="3:12" ht="15.75">
      <c r="C319" s="128"/>
      <c r="D319" s="43"/>
      <c r="E319" s="43"/>
      <c r="F319" s="43"/>
      <c r="G319" s="43"/>
      <c r="L319" s="129"/>
    </row>
    <row r="320" spans="3:12" ht="45" customHeight="1">
      <c r="C320" s="96"/>
      <c r="D320" s="45"/>
      <c r="E320" s="45"/>
      <c r="F320" s="45"/>
      <c r="G320" s="45"/>
      <c r="H320" s="45"/>
      <c r="L320" s="129"/>
    </row>
    <row r="321" spans="3:12" ht="84" customHeight="1">
      <c r="C321" s="96"/>
      <c r="D321" s="45"/>
      <c r="E321" s="45"/>
      <c r="F321" s="45"/>
      <c r="G321" s="45"/>
      <c r="L321" s="102"/>
    </row>
    <row r="322" spans="3:12" ht="15.75">
      <c r="C322" s="96"/>
      <c r="L322" s="129"/>
    </row>
    <row r="323" spans="3:12" ht="15.75">
      <c r="C323" s="96"/>
      <c r="D323" s="45"/>
      <c r="E323" s="45"/>
      <c r="F323" s="45"/>
      <c r="G323" s="45"/>
      <c r="L323" s="102"/>
    </row>
    <row r="324" ht="15.75">
      <c r="L324" s="102"/>
    </row>
    <row r="325" ht="15.75">
      <c r="L325" s="102"/>
    </row>
    <row r="326" ht="15.75">
      <c r="L326" s="102"/>
    </row>
    <row r="327" ht="15.75">
      <c r="L327" s="102"/>
    </row>
    <row r="328" ht="15.75">
      <c r="L328" s="102"/>
    </row>
    <row r="329" ht="15.75">
      <c r="L329" s="102"/>
    </row>
    <row r="330" ht="15.75">
      <c r="L330" s="102"/>
    </row>
    <row r="331" ht="15.75">
      <c r="L331" s="102"/>
    </row>
    <row r="332" ht="15.75">
      <c r="L332" s="102"/>
    </row>
    <row r="333" ht="15.75">
      <c r="L333" s="102"/>
    </row>
    <row r="334" ht="15.75">
      <c r="L334" s="102"/>
    </row>
    <row r="335" ht="15.75">
      <c r="L335" s="102"/>
    </row>
    <row r="336" ht="15.75">
      <c r="L336" s="102"/>
    </row>
    <row r="337" ht="15.75">
      <c r="L337" s="102"/>
    </row>
    <row r="338" ht="15.75">
      <c r="L338" s="102"/>
    </row>
    <row r="339" ht="15.75">
      <c r="L339" s="102"/>
    </row>
    <row r="340" ht="15.75">
      <c r="L340" s="102"/>
    </row>
    <row r="341" ht="15.75">
      <c r="L341" s="102"/>
    </row>
    <row r="342" ht="15.75">
      <c r="L342" s="102"/>
    </row>
    <row r="343" ht="15.75">
      <c r="L343" s="102"/>
    </row>
    <row r="344" ht="15.75">
      <c r="L344" s="102"/>
    </row>
    <row r="345" ht="15.75">
      <c r="L345" s="102"/>
    </row>
    <row r="346" ht="15.75">
      <c r="L346" s="102"/>
    </row>
    <row r="347" ht="15.75">
      <c r="L347" s="102"/>
    </row>
    <row r="348" ht="15.75">
      <c r="L348" s="102"/>
    </row>
    <row r="349" ht="15.75">
      <c r="L349" s="102"/>
    </row>
    <row r="350" ht="15.75">
      <c r="L350" s="102"/>
    </row>
    <row r="351" ht="15.75">
      <c r="L351" s="102"/>
    </row>
    <row r="352" ht="15.75">
      <c r="L352" s="102"/>
    </row>
    <row r="353" ht="15.75">
      <c r="L353" s="102"/>
    </row>
    <row r="354" ht="15.75">
      <c r="L354" s="102"/>
    </row>
    <row r="355" ht="15.75">
      <c r="L355" s="102"/>
    </row>
    <row r="356" ht="15.75">
      <c r="L356" s="102"/>
    </row>
    <row r="357" ht="15.75">
      <c r="L357" s="102"/>
    </row>
    <row r="358" ht="15.75">
      <c r="L358" s="102"/>
    </row>
    <row r="359" ht="15.75">
      <c r="L359" s="102"/>
    </row>
    <row r="360" ht="15.75">
      <c r="L360" s="102"/>
    </row>
    <row r="361" ht="15.75">
      <c r="L361" s="102"/>
    </row>
    <row r="362" ht="15.75">
      <c r="L362" s="102"/>
    </row>
    <row r="363" ht="15.75">
      <c r="L363" s="102"/>
    </row>
    <row r="364" ht="15.75">
      <c r="L364" s="102"/>
    </row>
    <row r="365" ht="15.75">
      <c r="L365" s="102"/>
    </row>
    <row r="366" ht="15.75">
      <c r="L366" s="102"/>
    </row>
    <row r="367" ht="15.75">
      <c r="L367" s="102"/>
    </row>
    <row r="368" ht="15.75">
      <c r="L368" s="102"/>
    </row>
    <row r="369" ht="15.75">
      <c r="L369" s="102"/>
    </row>
    <row r="370" ht="15.75">
      <c r="L370" s="102"/>
    </row>
    <row r="371" ht="15.75">
      <c r="L371" s="102"/>
    </row>
    <row r="372" ht="15.75">
      <c r="L372" s="102"/>
    </row>
    <row r="373" ht="15.75">
      <c r="L373" s="102"/>
    </row>
    <row r="374" ht="15.75">
      <c r="L374" s="102"/>
    </row>
    <row r="375" ht="15.75">
      <c r="L375" s="102"/>
    </row>
    <row r="376" ht="15.75">
      <c r="L376" s="102"/>
    </row>
    <row r="377" ht="15.75">
      <c r="L377" s="102"/>
    </row>
    <row r="378" ht="15.75">
      <c r="L378" s="102"/>
    </row>
    <row r="379" ht="15.75">
      <c r="L379" s="102"/>
    </row>
    <row r="380" ht="15.75">
      <c r="L380" s="102"/>
    </row>
    <row r="381" ht="15.75">
      <c r="L381" s="102"/>
    </row>
    <row r="382" ht="15.75">
      <c r="L382" s="102"/>
    </row>
    <row r="383" ht="15.75">
      <c r="L383" s="102"/>
    </row>
    <row r="384" ht="15.75">
      <c r="L384" s="102"/>
    </row>
    <row r="385" ht="15.75">
      <c r="L385" s="102"/>
    </row>
    <row r="386" ht="15.75">
      <c r="L386" s="102"/>
    </row>
    <row r="387" ht="15.75">
      <c r="L387" s="102"/>
    </row>
    <row r="388" ht="15.75">
      <c r="L388" s="102"/>
    </row>
    <row r="389" ht="15.75">
      <c r="L389" s="102"/>
    </row>
    <row r="390" ht="15.75">
      <c r="L390" s="102"/>
    </row>
    <row r="391" ht="15.75">
      <c r="L391" s="102"/>
    </row>
    <row r="392" ht="15.75">
      <c r="L392" s="102"/>
    </row>
    <row r="393" ht="15.75">
      <c r="L393" s="102"/>
    </row>
    <row r="394" ht="15.75">
      <c r="L394" s="102"/>
    </row>
    <row r="395" ht="15.75">
      <c r="L395" s="102"/>
    </row>
    <row r="396" ht="15.75">
      <c r="L396" s="102"/>
    </row>
    <row r="397" ht="15.75">
      <c r="L397" s="102"/>
    </row>
    <row r="398" ht="15.75">
      <c r="L398" s="102"/>
    </row>
    <row r="399" ht="15.75">
      <c r="L399" s="102"/>
    </row>
    <row r="400" ht="15.75">
      <c r="L400" s="102"/>
    </row>
    <row r="401" ht="15.75">
      <c r="L401" s="102"/>
    </row>
    <row r="402" ht="15.75">
      <c r="L402" s="102"/>
    </row>
    <row r="403" ht="15.75">
      <c r="L403" s="102"/>
    </row>
    <row r="404" ht="15.75">
      <c r="L404" s="102"/>
    </row>
    <row r="405" ht="15.75">
      <c r="L405" s="102"/>
    </row>
    <row r="406" ht="15.75">
      <c r="L406" s="102"/>
    </row>
    <row r="407" ht="15.75">
      <c r="L407" s="102"/>
    </row>
    <row r="408" ht="15.75">
      <c r="L408" s="102"/>
    </row>
    <row r="409" ht="15.75">
      <c r="L409" s="102"/>
    </row>
    <row r="410" ht="15.75">
      <c r="L410" s="102"/>
    </row>
    <row r="411" ht="15.75">
      <c r="L411" s="102"/>
    </row>
    <row r="412" ht="15.75">
      <c r="L412" s="102"/>
    </row>
    <row r="413" ht="15.75">
      <c r="L413" s="102"/>
    </row>
    <row r="414" ht="15.75">
      <c r="L414" s="102"/>
    </row>
    <row r="415" ht="15.75">
      <c r="L415" s="102"/>
    </row>
    <row r="416" ht="15.75">
      <c r="L416" s="102"/>
    </row>
    <row r="417" ht="15.75">
      <c r="L417" s="102"/>
    </row>
    <row r="418" ht="15.75">
      <c r="L418" s="102"/>
    </row>
    <row r="419" ht="15.75">
      <c r="L419" s="102"/>
    </row>
    <row r="420" ht="15.75">
      <c r="L420" s="102"/>
    </row>
    <row r="421" ht="15.75">
      <c r="L421" s="102"/>
    </row>
    <row r="422" ht="15.75">
      <c r="L422" s="102"/>
    </row>
    <row r="423" ht="15.75">
      <c r="L423" s="102"/>
    </row>
    <row r="424" ht="15.75">
      <c r="L424" s="102"/>
    </row>
    <row r="425" ht="15.75">
      <c r="L425" s="102"/>
    </row>
    <row r="426" ht="15.75">
      <c r="L426" s="102"/>
    </row>
    <row r="427" ht="15.75">
      <c r="L427" s="102"/>
    </row>
    <row r="428" ht="15.75">
      <c r="L428" s="102"/>
    </row>
    <row r="429" ht="15.75">
      <c r="L429" s="102"/>
    </row>
    <row r="430" ht="15.75">
      <c r="L430" s="102"/>
    </row>
    <row r="431" ht="15.75">
      <c r="L431" s="102"/>
    </row>
    <row r="432" ht="15.75">
      <c r="L432" s="102"/>
    </row>
    <row r="433" ht="15.75">
      <c r="L433" s="102"/>
    </row>
    <row r="434" ht="15.75">
      <c r="L434" s="102"/>
    </row>
    <row r="435" ht="15.75">
      <c r="L435" s="102"/>
    </row>
    <row r="436" ht="15.75">
      <c r="L436" s="102"/>
    </row>
  </sheetData>
  <sheetProtection/>
  <mergeCells count="11">
    <mergeCell ref="F1:I1"/>
    <mergeCell ref="A4:I4"/>
    <mergeCell ref="A5:I5"/>
    <mergeCell ref="A316:C316"/>
    <mergeCell ref="G316:H316"/>
    <mergeCell ref="A317:C317"/>
    <mergeCell ref="H6:I6"/>
    <mergeCell ref="A9:I9"/>
    <mergeCell ref="A188:I188"/>
    <mergeCell ref="F315:I315"/>
    <mergeCell ref="A315:D315"/>
  </mergeCells>
  <printOptions/>
  <pageMargins left="1.41" right="0.31" top="0.55" bottom="0.19" header="0" footer="0"/>
  <pageSetup blackAndWhite="1" fitToHeight="8"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N436"/>
  <sheetViews>
    <sheetView view="pageBreakPreview" zoomScaleSheetLayoutView="100" zoomScalePageLayoutView="0" workbookViewId="0" topLeftCell="B251">
      <selection activeCell="B251" sqref="A1:IV16384"/>
    </sheetView>
  </sheetViews>
  <sheetFormatPr defaultColWidth="9.00390625" defaultRowHeight="12.75"/>
  <cols>
    <col min="1" max="1" width="9.125" style="27" hidden="1" customWidth="1"/>
    <col min="2" max="2" width="13.25390625" style="27" customWidth="1"/>
    <col min="3" max="3" width="61.75390625" style="27" customWidth="1"/>
    <col min="4" max="4" width="16.875" style="27" customWidth="1"/>
    <col min="5" max="5" width="12.375" style="27" hidden="1" customWidth="1"/>
    <col min="6" max="6" width="19.375" style="27" customWidth="1"/>
    <col min="7" max="7" width="11.625" style="27" hidden="1" customWidth="1"/>
    <col min="8" max="8" width="15.75390625" style="27" customWidth="1"/>
    <col min="9" max="9" width="18.00390625" style="27" customWidth="1"/>
    <col min="10" max="10" width="10.75390625" style="27" customWidth="1"/>
    <col min="11" max="11" width="9.125" style="27" customWidth="1"/>
    <col min="12" max="12" width="11.125" style="27" customWidth="1"/>
    <col min="13" max="16384" width="9.125" style="27" customWidth="1"/>
  </cols>
  <sheetData>
    <row r="1" spans="3:9" s="104" customFormat="1" ht="26.25">
      <c r="C1" s="105"/>
      <c r="E1" s="105" t="s">
        <v>47</v>
      </c>
      <c r="F1" s="172" t="s">
        <v>49</v>
      </c>
      <c r="G1" s="172"/>
      <c r="H1" s="172"/>
      <c r="I1" s="172"/>
    </row>
    <row r="2" spans="5:9" s="104" customFormat="1" ht="26.25">
      <c r="E2" s="105"/>
      <c r="F2" s="130" t="s">
        <v>114</v>
      </c>
      <c r="G2" s="131"/>
      <c r="H2" s="132"/>
      <c r="I2" s="132"/>
    </row>
    <row r="3" spans="5:9" s="104" customFormat="1" ht="26.25">
      <c r="E3" s="105"/>
      <c r="F3" s="130" t="s">
        <v>189</v>
      </c>
      <c r="G3" s="131"/>
      <c r="H3" s="132"/>
      <c r="I3" s="132"/>
    </row>
    <row r="4" spans="1:12" s="104" customFormat="1" ht="42" customHeight="1">
      <c r="A4" s="173" t="s">
        <v>44</v>
      </c>
      <c r="B4" s="173"/>
      <c r="C4" s="173"/>
      <c r="D4" s="173"/>
      <c r="E4" s="173"/>
      <c r="F4" s="173"/>
      <c r="G4" s="173"/>
      <c r="H4" s="173"/>
      <c r="I4" s="173"/>
      <c r="J4" s="106"/>
      <c r="L4" s="117"/>
    </row>
    <row r="5" spans="1:12" s="104" customFormat="1" ht="26.25">
      <c r="A5" s="173" t="s">
        <v>62</v>
      </c>
      <c r="B5" s="173"/>
      <c r="C5" s="173"/>
      <c r="D5" s="173"/>
      <c r="E5" s="173"/>
      <c r="F5" s="173"/>
      <c r="G5" s="173"/>
      <c r="H5" s="173"/>
      <c r="I5" s="173"/>
      <c r="J5" s="118"/>
      <c r="L5" s="117"/>
    </row>
    <row r="6" spans="8:12" ht="15.75">
      <c r="H6" s="167" t="s">
        <v>81</v>
      </c>
      <c r="I6" s="167"/>
      <c r="J6" s="119"/>
      <c r="L6" s="119"/>
    </row>
    <row r="7" spans="1:12" ht="78.75">
      <c r="A7" s="32" t="s">
        <v>341</v>
      </c>
      <c r="B7" s="32" t="s">
        <v>348</v>
      </c>
      <c r="C7" s="32" t="s">
        <v>349</v>
      </c>
      <c r="D7" s="32" t="s">
        <v>346</v>
      </c>
      <c r="E7" s="32" t="s">
        <v>513</v>
      </c>
      <c r="F7" s="32" t="s">
        <v>347</v>
      </c>
      <c r="G7" s="32" t="s">
        <v>510</v>
      </c>
      <c r="H7" s="32" t="s">
        <v>83</v>
      </c>
      <c r="I7" s="32" t="s">
        <v>232</v>
      </c>
      <c r="J7" s="120"/>
      <c r="L7" s="120"/>
    </row>
    <row r="8" spans="1:12" ht="15.75">
      <c r="A8" s="35">
        <v>1</v>
      </c>
      <c r="B8" s="35">
        <v>1</v>
      </c>
      <c r="C8" s="35">
        <v>2</v>
      </c>
      <c r="D8" s="35">
        <v>3</v>
      </c>
      <c r="E8" s="35">
        <v>4</v>
      </c>
      <c r="F8" s="35">
        <v>4</v>
      </c>
      <c r="G8" s="35">
        <v>6</v>
      </c>
      <c r="H8" s="35">
        <v>5</v>
      </c>
      <c r="I8" s="35">
        <v>6</v>
      </c>
      <c r="J8" s="121"/>
      <c r="L8" s="102"/>
    </row>
    <row r="9" spans="1:12" ht="15.75">
      <c r="A9" s="168"/>
      <c r="B9" s="168"/>
      <c r="C9" s="168"/>
      <c r="D9" s="168"/>
      <c r="E9" s="168"/>
      <c r="F9" s="168"/>
      <c r="G9" s="168"/>
      <c r="H9" s="168"/>
      <c r="I9" s="169"/>
      <c r="J9" s="58"/>
      <c r="L9" s="38"/>
    </row>
    <row r="10" spans="1:12" ht="15.75">
      <c r="A10" s="122" t="s">
        <v>350</v>
      </c>
      <c r="B10" s="77" t="s">
        <v>351</v>
      </c>
      <c r="C10" s="78" t="s">
        <v>116</v>
      </c>
      <c r="D10" s="107">
        <f>SUM(D11:D19)</f>
        <v>10844.1</v>
      </c>
      <c r="E10" s="107">
        <f>SUM(E11:E19)</f>
        <v>0</v>
      </c>
      <c r="F10" s="107">
        <f>SUM(F11:F19)</f>
        <v>8122.900000000001</v>
      </c>
      <c r="G10" s="107" t="e">
        <f>SUM(G11:G19)</f>
        <v>#REF!</v>
      </c>
      <c r="H10" s="107">
        <f aca="true" t="shared" si="0" ref="H10:H41">F10-D10</f>
        <v>-2721.2</v>
      </c>
      <c r="I10" s="108">
        <f aca="true" t="shared" si="1" ref="I10:I41">F10/D10*100</f>
        <v>74.90617017548713</v>
      </c>
      <c r="J10" s="58"/>
      <c r="L10" s="38"/>
    </row>
    <row r="11" spans="1:12" ht="15.75">
      <c r="A11" s="88" t="s">
        <v>350</v>
      </c>
      <c r="B11" s="63" t="s">
        <v>351</v>
      </c>
      <c r="C11" s="73" t="s">
        <v>130</v>
      </c>
      <c r="D11" s="108">
        <v>698.1</v>
      </c>
      <c r="E11" s="108"/>
      <c r="F11" s="107">
        <v>515.5</v>
      </c>
      <c r="G11" s="107">
        <f>F11-L10</f>
        <v>515.5</v>
      </c>
      <c r="H11" s="107">
        <f t="shared" si="0"/>
        <v>-182.60000000000002</v>
      </c>
      <c r="I11" s="108">
        <f t="shared" si="1"/>
        <v>73.8432889270878</v>
      </c>
      <c r="J11" s="58"/>
      <c r="L11" s="38"/>
    </row>
    <row r="12" spans="1:12" ht="31.5">
      <c r="A12" s="88" t="s">
        <v>350</v>
      </c>
      <c r="B12" s="63" t="s">
        <v>351</v>
      </c>
      <c r="C12" s="73" t="s">
        <v>157</v>
      </c>
      <c r="D12" s="108">
        <v>4821.6</v>
      </c>
      <c r="E12" s="108"/>
      <c r="F12" s="107">
        <v>3522.6</v>
      </c>
      <c r="G12" s="107">
        <f>F12-L11</f>
        <v>3522.6</v>
      </c>
      <c r="H12" s="107">
        <f t="shared" si="0"/>
        <v>-1299.0000000000005</v>
      </c>
      <c r="I12" s="108">
        <f t="shared" si="1"/>
        <v>73.05873568939771</v>
      </c>
      <c r="J12" s="58"/>
      <c r="L12" s="38"/>
    </row>
    <row r="13" spans="1:12" ht="47.25">
      <c r="A13" s="88"/>
      <c r="B13" s="63" t="s">
        <v>351</v>
      </c>
      <c r="C13" s="73" t="s">
        <v>303</v>
      </c>
      <c r="D13" s="108">
        <v>6.4</v>
      </c>
      <c r="E13" s="108"/>
      <c r="F13" s="107">
        <v>3.6</v>
      </c>
      <c r="G13" s="107"/>
      <c r="H13" s="107">
        <f t="shared" si="0"/>
        <v>-2.8000000000000003</v>
      </c>
      <c r="I13" s="108">
        <f t="shared" si="1"/>
        <v>56.25</v>
      </c>
      <c r="J13" s="58"/>
      <c r="L13" s="38"/>
    </row>
    <row r="14" spans="1:12" ht="31.5">
      <c r="A14" s="88" t="s">
        <v>350</v>
      </c>
      <c r="B14" s="63" t="s">
        <v>351</v>
      </c>
      <c r="C14" s="73" t="s">
        <v>158</v>
      </c>
      <c r="D14" s="108">
        <v>1139.8</v>
      </c>
      <c r="E14" s="108"/>
      <c r="F14" s="107">
        <v>868.2</v>
      </c>
      <c r="G14" s="107">
        <f>F14-L12</f>
        <v>868.2</v>
      </c>
      <c r="H14" s="107">
        <f t="shared" si="0"/>
        <v>-271.5999999999999</v>
      </c>
      <c r="I14" s="108">
        <f t="shared" si="1"/>
        <v>76.17125811545887</v>
      </c>
      <c r="J14" s="58"/>
      <c r="L14" s="38"/>
    </row>
    <row r="15" spans="1:12" ht="31.5">
      <c r="A15" s="88" t="s">
        <v>350</v>
      </c>
      <c r="B15" s="63" t="s">
        <v>351</v>
      </c>
      <c r="C15" s="54" t="s">
        <v>159</v>
      </c>
      <c r="D15" s="108">
        <v>1757.3</v>
      </c>
      <c r="E15" s="108"/>
      <c r="F15" s="107">
        <v>1328.1</v>
      </c>
      <c r="G15" s="107">
        <f>F15-L14</f>
        <v>1328.1</v>
      </c>
      <c r="H15" s="107">
        <f t="shared" si="0"/>
        <v>-429.20000000000005</v>
      </c>
      <c r="I15" s="108">
        <f t="shared" si="1"/>
        <v>75.57616798497695</v>
      </c>
      <c r="J15" s="58"/>
      <c r="L15" s="38"/>
    </row>
    <row r="16" spans="1:12" ht="47.25">
      <c r="A16" s="88" t="s">
        <v>350</v>
      </c>
      <c r="B16" s="63" t="s">
        <v>351</v>
      </c>
      <c r="C16" s="54" t="s">
        <v>160</v>
      </c>
      <c r="D16" s="108">
        <v>815.2</v>
      </c>
      <c r="E16" s="108"/>
      <c r="F16" s="107">
        <v>660.8</v>
      </c>
      <c r="G16" s="107">
        <f>F16-L15</f>
        <v>660.8</v>
      </c>
      <c r="H16" s="107">
        <f t="shared" si="0"/>
        <v>-154.4000000000001</v>
      </c>
      <c r="I16" s="108">
        <f t="shared" si="1"/>
        <v>81.05986261040235</v>
      </c>
      <c r="J16" s="58"/>
      <c r="L16" s="38"/>
    </row>
    <row r="17" spans="1:12" ht="31.5">
      <c r="A17" s="88" t="s">
        <v>350</v>
      </c>
      <c r="B17" s="63" t="s">
        <v>351</v>
      </c>
      <c r="C17" s="54" t="s">
        <v>161</v>
      </c>
      <c r="D17" s="108">
        <v>786.9</v>
      </c>
      <c r="E17" s="108"/>
      <c r="F17" s="107">
        <v>613.5</v>
      </c>
      <c r="G17" s="107">
        <f>F17-L16</f>
        <v>613.5</v>
      </c>
      <c r="H17" s="107">
        <f t="shared" si="0"/>
        <v>-173.39999999999998</v>
      </c>
      <c r="I17" s="108">
        <f t="shared" si="1"/>
        <v>77.96416317194053</v>
      </c>
      <c r="J17" s="58"/>
      <c r="L17" s="38"/>
    </row>
    <row r="18" spans="1:12" ht="31.5">
      <c r="A18" s="88" t="s">
        <v>350</v>
      </c>
      <c r="B18" s="63" t="s">
        <v>351</v>
      </c>
      <c r="C18" s="73" t="s">
        <v>162</v>
      </c>
      <c r="D18" s="108">
        <v>431.5</v>
      </c>
      <c r="E18" s="108"/>
      <c r="F18" s="107">
        <v>326.6</v>
      </c>
      <c r="G18" s="107" t="e">
        <f>F18-#REF!</f>
        <v>#REF!</v>
      </c>
      <c r="H18" s="107">
        <f t="shared" si="0"/>
        <v>-104.89999999999998</v>
      </c>
      <c r="I18" s="108">
        <f t="shared" si="1"/>
        <v>75.68945538818078</v>
      </c>
      <c r="J18" s="58"/>
      <c r="L18" s="38"/>
    </row>
    <row r="19" spans="1:12" ht="31.5">
      <c r="A19" s="88" t="s">
        <v>350</v>
      </c>
      <c r="B19" s="63" t="s">
        <v>351</v>
      </c>
      <c r="C19" s="73" t="s">
        <v>163</v>
      </c>
      <c r="D19" s="108">
        <v>387.3</v>
      </c>
      <c r="E19" s="108"/>
      <c r="F19" s="107">
        <v>284</v>
      </c>
      <c r="G19" s="107">
        <f>F19-L18</f>
        <v>284</v>
      </c>
      <c r="H19" s="107">
        <f t="shared" si="0"/>
        <v>-103.30000000000001</v>
      </c>
      <c r="I19" s="108">
        <f t="shared" si="1"/>
        <v>73.32816937774335</v>
      </c>
      <c r="J19" s="58"/>
      <c r="L19" s="58"/>
    </row>
    <row r="20" spans="1:12" ht="63">
      <c r="A20" s="88"/>
      <c r="B20" s="71" t="s">
        <v>8</v>
      </c>
      <c r="C20" s="54" t="s">
        <v>164</v>
      </c>
      <c r="D20" s="109">
        <v>5.6</v>
      </c>
      <c r="E20" s="109"/>
      <c r="F20" s="107">
        <v>0.6</v>
      </c>
      <c r="G20" s="107"/>
      <c r="H20" s="107">
        <f t="shared" si="0"/>
        <v>-5</v>
      </c>
      <c r="I20" s="108">
        <f t="shared" si="1"/>
        <v>10.714285714285715</v>
      </c>
      <c r="J20" s="58"/>
      <c r="L20" s="58"/>
    </row>
    <row r="21" spans="1:12" ht="15.75">
      <c r="A21" s="88" t="s">
        <v>352</v>
      </c>
      <c r="B21" s="63" t="s">
        <v>353</v>
      </c>
      <c r="C21" s="73" t="s">
        <v>117</v>
      </c>
      <c r="D21" s="108">
        <f>SUM(D22:D28)</f>
        <v>57662.299999999996</v>
      </c>
      <c r="E21" s="108">
        <f>SUM(E22:E28)</f>
        <v>0</v>
      </c>
      <c r="F21" s="108">
        <f>SUM(F22:F28)</f>
        <v>45547.3</v>
      </c>
      <c r="G21" s="108">
        <f>SUM(G22:G28)</f>
        <v>45547.3</v>
      </c>
      <c r="H21" s="107">
        <f t="shared" si="0"/>
        <v>-12114.999999999993</v>
      </c>
      <c r="I21" s="108">
        <f t="shared" si="1"/>
        <v>78.98973852933374</v>
      </c>
      <c r="J21" s="58"/>
      <c r="L21" s="38"/>
    </row>
    <row r="22" spans="1:12" ht="15.75">
      <c r="A22" s="88" t="s">
        <v>412</v>
      </c>
      <c r="B22" s="63" t="s">
        <v>411</v>
      </c>
      <c r="C22" s="73" t="s">
        <v>448</v>
      </c>
      <c r="D22" s="108">
        <v>21318.3</v>
      </c>
      <c r="E22" s="108"/>
      <c r="F22" s="107">
        <v>16857.7</v>
      </c>
      <c r="G22" s="107">
        <f>F22-L21</f>
        <v>16857.7</v>
      </c>
      <c r="H22" s="107">
        <f t="shared" si="0"/>
        <v>-4460.5999999999985</v>
      </c>
      <c r="I22" s="108">
        <f t="shared" si="1"/>
        <v>79.07619275458175</v>
      </c>
      <c r="J22" s="58"/>
      <c r="L22" s="38"/>
    </row>
    <row r="23" spans="1:12" ht="31.5" hidden="1">
      <c r="A23" s="88"/>
      <c r="B23" s="63" t="s">
        <v>411</v>
      </c>
      <c r="C23" s="73" t="s">
        <v>307</v>
      </c>
      <c r="D23" s="108"/>
      <c r="E23" s="108"/>
      <c r="F23" s="107"/>
      <c r="G23" s="107"/>
      <c r="H23" s="107">
        <f t="shared" si="0"/>
        <v>0</v>
      </c>
      <c r="I23" s="108" t="e">
        <f t="shared" si="1"/>
        <v>#DIV/0!</v>
      </c>
      <c r="J23" s="58"/>
      <c r="L23" s="38"/>
    </row>
    <row r="24" spans="1:12" ht="15.75">
      <c r="A24" s="88" t="s">
        <v>414</v>
      </c>
      <c r="B24" s="63" t="s">
        <v>413</v>
      </c>
      <c r="C24" s="73" t="s">
        <v>449</v>
      </c>
      <c r="D24" s="108">
        <v>29410.8</v>
      </c>
      <c r="E24" s="108"/>
      <c r="F24" s="107">
        <v>23249.3</v>
      </c>
      <c r="G24" s="107">
        <f>F24-L22</f>
        <v>23249.3</v>
      </c>
      <c r="H24" s="107">
        <f t="shared" si="0"/>
        <v>-6161.5</v>
      </c>
      <c r="I24" s="108">
        <f t="shared" si="1"/>
        <v>79.05021284698138</v>
      </c>
      <c r="J24" s="58"/>
      <c r="L24" s="38"/>
    </row>
    <row r="25" spans="1:12" ht="31.5">
      <c r="A25" s="88" t="s">
        <v>412</v>
      </c>
      <c r="B25" s="63" t="s">
        <v>514</v>
      </c>
      <c r="C25" s="73" t="s">
        <v>166</v>
      </c>
      <c r="D25" s="108">
        <v>418.5</v>
      </c>
      <c r="E25" s="108"/>
      <c r="F25" s="107">
        <v>331.6</v>
      </c>
      <c r="G25" s="107">
        <f>F25-L24</f>
        <v>331.6</v>
      </c>
      <c r="H25" s="107">
        <f t="shared" si="0"/>
        <v>-86.89999999999998</v>
      </c>
      <c r="I25" s="108">
        <f t="shared" si="1"/>
        <v>79.23536439665473</v>
      </c>
      <c r="J25" s="58"/>
      <c r="L25" s="38"/>
    </row>
    <row r="26" spans="1:12" ht="21.75" customHeight="1">
      <c r="A26" s="88" t="s">
        <v>416</v>
      </c>
      <c r="B26" s="63" t="s">
        <v>415</v>
      </c>
      <c r="C26" s="73" t="s">
        <v>450</v>
      </c>
      <c r="D26" s="108">
        <v>2973.6</v>
      </c>
      <c r="E26" s="108"/>
      <c r="F26" s="107">
        <v>2382.8</v>
      </c>
      <c r="G26" s="107">
        <f>F26-L25</f>
        <v>2382.8</v>
      </c>
      <c r="H26" s="107">
        <f t="shared" si="0"/>
        <v>-590.7999999999997</v>
      </c>
      <c r="I26" s="108">
        <f t="shared" si="1"/>
        <v>80.13182674199624</v>
      </c>
      <c r="J26" s="58"/>
      <c r="L26" s="38"/>
    </row>
    <row r="27" spans="1:12" ht="19.5" customHeight="1" hidden="1">
      <c r="A27" s="88" t="s">
        <v>416</v>
      </c>
      <c r="B27" s="63" t="s">
        <v>415</v>
      </c>
      <c r="C27" s="73" t="s">
        <v>443</v>
      </c>
      <c r="D27" s="108"/>
      <c r="E27" s="108"/>
      <c r="F27" s="107"/>
      <c r="G27" s="107">
        <f>F27-L26</f>
        <v>0</v>
      </c>
      <c r="H27" s="107">
        <f t="shared" si="0"/>
        <v>0</v>
      </c>
      <c r="I27" s="108" t="e">
        <f t="shared" si="1"/>
        <v>#DIV/0!</v>
      </c>
      <c r="J27" s="58"/>
      <c r="L27" s="38"/>
    </row>
    <row r="28" spans="1:12" ht="15.75">
      <c r="A28" s="88" t="s">
        <v>417</v>
      </c>
      <c r="B28" s="63" t="s">
        <v>418</v>
      </c>
      <c r="C28" s="73" t="s">
        <v>118</v>
      </c>
      <c r="D28" s="107">
        <f>SUM(D29:D34)</f>
        <v>3541.1</v>
      </c>
      <c r="E28" s="107">
        <f>SUM(E29:E34)</f>
        <v>0</v>
      </c>
      <c r="F28" s="107">
        <f>SUM(F29:F34)</f>
        <v>2725.9</v>
      </c>
      <c r="G28" s="107">
        <f>SUM(G29:G35)</f>
        <v>2725.9</v>
      </c>
      <c r="H28" s="107">
        <f t="shared" si="0"/>
        <v>-815.1999999999998</v>
      </c>
      <c r="I28" s="108">
        <f t="shared" si="1"/>
        <v>76.97890486007172</v>
      </c>
      <c r="J28" s="58"/>
      <c r="L28" s="38"/>
    </row>
    <row r="29" spans="1:12" ht="24" customHeight="1">
      <c r="A29" s="88" t="s">
        <v>417</v>
      </c>
      <c r="B29" s="63" t="s">
        <v>430</v>
      </c>
      <c r="C29" s="73" t="s">
        <v>455</v>
      </c>
      <c r="D29" s="108">
        <v>696.7</v>
      </c>
      <c r="E29" s="108"/>
      <c r="F29" s="107">
        <v>519.2</v>
      </c>
      <c r="G29" s="107">
        <f aca="true" t="shared" si="2" ref="G29:G35">F29-L28</f>
        <v>519.2</v>
      </c>
      <c r="H29" s="107">
        <f t="shared" si="0"/>
        <v>-177.5</v>
      </c>
      <c r="I29" s="108">
        <f t="shared" si="1"/>
        <v>74.52275010765035</v>
      </c>
      <c r="J29" s="58"/>
      <c r="L29" s="38"/>
    </row>
    <row r="30" spans="1:12" ht="15.75">
      <c r="A30" s="88" t="s">
        <v>417</v>
      </c>
      <c r="B30" s="63" t="s">
        <v>431</v>
      </c>
      <c r="C30" s="73" t="s">
        <v>456</v>
      </c>
      <c r="D30" s="108">
        <v>1054.3</v>
      </c>
      <c r="E30" s="108"/>
      <c r="F30" s="107">
        <v>839.6</v>
      </c>
      <c r="G30" s="107">
        <f t="shared" si="2"/>
        <v>839.6</v>
      </c>
      <c r="H30" s="107">
        <f t="shared" si="0"/>
        <v>-214.69999999999993</v>
      </c>
      <c r="I30" s="108">
        <f t="shared" si="1"/>
        <v>79.63577729299061</v>
      </c>
      <c r="J30" s="58"/>
      <c r="L30" s="38"/>
    </row>
    <row r="31" spans="1:12" ht="33" customHeight="1">
      <c r="A31" s="88" t="s">
        <v>417</v>
      </c>
      <c r="B31" s="63" t="s">
        <v>432</v>
      </c>
      <c r="C31" s="73" t="s">
        <v>457</v>
      </c>
      <c r="D31" s="108">
        <v>745.1</v>
      </c>
      <c r="E31" s="108"/>
      <c r="F31" s="107">
        <v>571.8</v>
      </c>
      <c r="G31" s="107">
        <f t="shared" si="2"/>
        <v>571.8</v>
      </c>
      <c r="H31" s="107">
        <f t="shared" si="0"/>
        <v>-173.30000000000007</v>
      </c>
      <c r="I31" s="108">
        <f t="shared" si="1"/>
        <v>76.74137699637632</v>
      </c>
      <c r="J31" s="58"/>
      <c r="L31" s="38"/>
    </row>
    <row r="32" spans="1:12" ht="18.75" customHeight="1">
      <c r="A32" s="88" t="s">
        <v>417</v>
      </c>
      <c r="B32" s="63" t="s">
        <v>427</v>
      </c>
      <c r="C32" s="73" t="s">
        <v>458</v>
      </c>
      <c r="D32" s="108">
        <v>967.1</v>
      </c>
      <c r="E32" s="108"/>
      <c r="F32" s="107">
        <v>736.3</v>
      </c>
      <c r="G32" s="107">
        <f t="shared" si="2"/>
        <v>736.3</v>
      </c>
      <c r="H32" s="107">
        <f t="shared" si="0"/>
        <v>-230.80000000000007</v>
      </c>
      <c r="I32" s="108">
        <f t="shared" si="1"/>
        <v>76.1348361079516</v>
      </c>
      <c r="J32" s="58"/>
      <c r="L32" s="38"/>
    </row>
    <row r="33" spans="1:12" ht="35.25" customHeight="1">
      <c r="A33" s="88" t="s">
        <v>417</v>
      </c>
      <c r="B33" s="63" t="s">
        <v>493</v>
      </c>
      <c r="C33" s="73" t="s">
        <v>167</v>
      </c>
      <c r="D33" s="108">
        <v>63.4</v>
      </c>
      <c r="E33" s="108"/>
      <c r="F33" s="107">
        <v>44.5</v>
      </c>
      <c r="G33" s="107">
        <f t="shared" si="2"/>
        <v>44.5</v>
      </c>
      <c r="H33" s="107">
        <f t="shared" si="0"/>
        <v>-18.9</v>
      </c>
      <c r="I33" s="108">
        <f t="shared" si="1"/>
        <v>70.18927444794953</v>
      </c>
      <c r="J33" s="58"/>
      <c r="L33" s="38"/>
    </row>
    <row r="34" spans="1:12" ht="30" customHeight="1">
      <c r="A34" s="123" t="s">
        <v>417</v>
      </c>
      <c r="B34" s="71" t="s">
        <v>481</v>
      </c>
      <c r="C34" s="54" t="s">
        <v>482</v>
      </c>
      <c r="D34" s="108">
        <v>14.5</v>
      </c>
      <c r="E34" s="108"/>
      <c r="F34" s="107">
        <v>14.5</v>
      </c>
      <c r="G34" s="107">
        <f t="shared" si="2"/>
        <v>14.5</v>
      </c>
      <c r="H34" s="107">
        <f t="shared" si="0"/>
        <v>0</v>
      </c>
      <c r="I34" s="108">
        <f t="shared" si="1"/>
        <v>100</v>
      </c>
      <c r="J34" s="58"/>
      <c r="L34" s="38"/>
    </row>
    <row r="35" spans="1:12" ht="15.75" customHeight="1" hidden="1">
      <c r="A35" s="123" t="s">
        <v>417</v>
      </c>
      <c r="B35" s="71" t="s">
        <v>489</v>
      </c>
      <c r="C35" s="73" t="s">
        <v>517</v>
      </c>
      <c r="D35" s="108"/>
      <c r="E35" s="108">
        <v>402.9</v>
      </c>
      <c r="F35" s="107"/>
      <c r="G35" s="107">
        <f t="shared" si="2"/>
        <v>0</v>
      </c>
      <c r="H35" s="107">
        <f t="shared" si="0"/>
        <v>0</v>
      </c>
      <c r="I35" s="108" t="e">
        <f t="shared" si="1"/>
        <v>#DIV/0!</v>
      </c>
      <c r="J35" s="58"/>
      <c r="K35" s="58"/>
      <c r="L35" s="58"/>
    </row>
    <row r="36" spans="1:12" ht="19.5" customHeight="1" hidden="1">
      <c r="A36" s="88" t="s">
        <v>459</v>
      </c>
      <c r="B36" s="63" t="s">
        <v>354</v>
      </c>
      <c r="C36" s="73" t="s">
        <v>460</v>
      </c>
      <c r="D36" s="108">
        <f>SUM(D37:D37)</f>
        <v>0</v>
      </c>
      <c r="E36" s="108">
        <f>SUM(E37:E37)</f>
        <v>0</v>
      </c>
      <c r="F36" s="108">
        <f>SUM(F37:F37)</f>
        <v>0</v>
      </c>
      <c r="G36" s="108">
        <f>SUM(G37:G37)</f>
        <v>0</v>
      </c>
      <c r="H36" s="107">
        <f t="shared" si="0"/>
        <v>0</v>
      </c>
      <c r="I36" s="108" t="e">
        <f t="shared" si="1"/>
        <v>#DIV/0!</v>
      </c>
      <c r="J36" s="58"/>
      <c r="L36" s="38"/>
    </row>
    <row r="37" spans="1:12" ht="33.75" customHeight="1" hidden="1">
      <c r="A37" s="88" t="s">
        <v>400</v>
      </c>
      <c r="B37" s="63" t="s">
        <v>401</v>
      </c>
      <c r="C37" s="54" t="s">
        <v>485</v>
      </c>
      <c r="D37" s="108"/>
      <c r="E37" s="108"/>
      <c r="F37" s="107"/>
      <c r="G37" s="107">
        <f>F37-L36</f>
        <v>0</v>
      </c>
      <c r="H37" s="107">
        <f t="shared" si="0"/>
        <v>0</v>
      </c>
      <c r="I37" s="108" t="e">
        <f t="shared" si="1"/>
        <v>#DIV/0!</v>
      </c>
      <c r="J37" s="58"/>
      <c r="L37" s="58"/>
    </row>
    <row r="38" spans="1:12" ht="33.75" customHeight="1">
      <c r="A38" s="88" t="s">
        <v>461</v>
      </c>
      <c r="B38" s="63" t="s">
        <v>355</v>
      </c>
      <c r="C38" s="54" t="s">
        <v>119</v>
      </c>
      <c r="D38" s="108">
        <f>D39+D52+D91+D93+D104+D110+D60+D92</f>
        <v>40505.8</v>
      </c>
      <c r="E38" s="108">
        <f>E39+E52+E91+E93+E104+E110+E60+E92</f>
        <v>534.8</v>
      </c>
      <c r="F38" s="108">
        <f>F39+F52+F60+F91+F92+F93+F104+F110</f>
        <v>27211.5</v>
      </c>
      <c r="G38" s="108" t="e">
        <f>G39+G52+G61+G62+#REF!+G83+G87+G90+G91+G93+G104+G111</f>
        <v>#REF!</v>
      </c>
      <c r="H38" s="107">
        <f t="shared" si="0"/>
        <v>-13294.300000000003</v>
      </c>
      <c r="I38" s="108">
        <f t="shared" si="1"/>
        <v>67.17926815419027</v>
      </c>
      <c r="J38" s="58"/>
      <c r="L38" s="58"/>
    </row>
    <row r="39" spans="1:12" ht="31.5">
      <c r="A39" s="88"/>
      <c r="B39" s="77" t="s">
        <v>499</v>
      </c>
      <c r="C39" s="73" t="s">
        <v>120</v>
      </c>
      <c r="D39" s="108">
        <f>SUM(D40:D51)</f>
        <v>4233.799999999999</v>
      </c>
      <c r="E39" s="108">
        <f>SUM(E40:E51)</f>
        <v>0</v>
      </c>
      <c r="F39" s="108">
        <f>SUM(F40:F51)</f>
        <v>2065.0000000000005</v>
      </c>
      <c r="G39" s="108">
        <f>SUM(G40:G50)</f>
        <v>1912.7000000000003</v>
      </c>
      <c r="H39" s="107">
        <f t="shared" si="0"/>
        <v>-2168.799999999999</v>
      </c>
      <c r="I39" s="108">
        <f t="shared" si="1"/>
        <v>48.77415088100526</v>
      </c>
      <c r="J39" s="58"/>
      <c r="L39" s="38"/>
    </row>
    <row r="40" spans="1:12" ht="78.75">
      <c r="A40" s="88" t="s">
        <v>356</v>
      </c>
      <c r="B40" s="63" t="s">
        <v>357</v>
      </c>
      <c r="C40" s="81" t="s">
        <v>291</v>
      </c>
      <c r="D40" s="108">
        <v>1504.1</v>
      </c>
      <c r="E40" s="108"/>
      <c r="F40" s="107">
        <v>801.5</v>
      </c>
      <c r="G40" s="107">
        <f aca="true" t="shared" si="3" ref="G40:G50">F40-L39</f>
        <v>801.5</v>
      </c>
      <c r="H40" s="107">
        <f t="shared" si="0"/>
        <v>-702.5999999999999</v>
      </c>
      <c r="I40" s="108">
        <f t="shared" si="1"/>
        <v>53.2876803404029</v>
      </c>
      <c r="J40" s="58"/>
      <c r="L40" s="38"/>
    </row>
    <row r="41" spans="1:12" ht="78.75">
      <c r="A41" s="88" t="s">
        <v>356</v>
      </c>
      <c r="B41" s="63" t="s">
        <v>403</v>
      </c>
      <c r="C41" s="81" t="s">
        <v>291</v>
      </c>
      <c r="D41" s="108">
        <v>2.5</v>
      </c>
      <c r="E41" s="108"/>
      <c r="F41" s="107">
        <v>0</v>
      </c>
      <c r="G41" s="107">
        <f t="shared" si="3"/>
        <v>0</v>
      </c>
      <c r="H41" s="107">
        <f t="shared" si="0"/>
        <v>-2.5</v>
      </c>
      <c r="I41" s="108">
        <f t="shared" si="1"/>
        <v>0</v>
      </c>
      <c r="J41" s="58"/>
      <c r="L41" s="38"/>
    </row>
    <row r="42" spans="1:12" ht="78.75">
      <c r="A42" s="88" t="s">
        <v>356</v>
      </c>
      <c r="B42" s="63" t="s">
        <v>404</v>
      </c>
      <c r="C42" s="81" t="s">
        <v>292</v>
      </c>
      <c r="D42" s="108">
        <v>16</v>
      </c>
      <c r="E42" s="108"/>
      <c r="F42" s="107">
        <v>3.4</v>
      </c>
      <c r="G42" s="107">
        <f t="shared" si="3"/>
        <v>3.4</v>
      </c>
      <c r="H42" s="107">
        <f aca="true" t="shared" si="4" ref="H42:H73">F42-D42</f>
        <v>-12.6</v>
      </c>
      <c r="I42" s="108">
        <f aca="true" t="shared" si="5" ref="I42:I73">F42/D42*100</f>
        <v>21.25</v>
      </c>
      <c r="J42" s="58"/>
      <c r="L42" s="38"/>
    </row>
    <row r="43" spans="1:12" ht="78.75">
      <c r="A43" s="88" t="s">
        <v>356</v>
      </c>
      <c r="B43" s="63" t="s">
        <v>405</v>
      </c>
      <c r="C43" s="124" t="s">
        <v>293</v>
      </c>
      <c r="D43" s="108">
        <v>788</v>
      </c>
      <c r="E43" s="108"/>
      <c r="F43" s="107">
        <v>228.8</v>
      </c>
      <c r="G43" s="107">
        <f t="shared" si="3"/>
        <v>228.8</v>
      </c>
      <c r="H43" s="107">
        <f t="shared" si="4"/>
        <v>-559.2</v>
      </c>
      <c r="I43" s="108">
        <f t="shared" si="5"/>
        <v>29.03553299492386</v>
      </c>
      <c r="J43" s="58"/>
      <c r="L43" s="38"/>
    </row>
    <row r="44" spans="1:12" ht="67.5" customHeight="1" hidden="1">
      <c r="A44" s="88" t="s">
        <v>356</v>
      </c>
      <c r="B44" s="63" t="s">
        <v>488</v>
      </c>
      <c r="C44" s="79" t="s">
        <v>31</v>
      </c>
      <c r="D44" s="108"/>
      <c r="E44" s="108"/>
      <c r="F44" s="107"/>
      <c r="G44" s="107">
        <f t="shared" si="3"/>
        <v>0</v>
      </c>
      <c r="H44" s="107">
        <f t="shared" si="4"/>
        <v>0</v>
      </c>
      <c r="I44" s="108" t="e">
        <f t="shared" si="5"/>
        <v>#DIV/0!</v>
      </c>
      <c r="J44" s="58"/>
      <c r="L44" s="38"/>
    </row>
    <row r="45" spans="1:12" ht="0.75" customHeight="1" hidden="1">
      <c r="A45" s="88" t="s">
        <v>356</v>
      </c>
      <c r="B45" s="63" t="s">
        <v>442</v>
      </c>
      <c r="C45" s="62" t="s">
        <v>26</v>
      </c>
      <c r="D45" s="108"/>
      <c r="E45" s="108"/>
      <c r="F45" s="107"/>
      <c r="G45" s="107">
        <f t="shared" si="3"/>
        <v>0</v>
      </c>
      <c r="H45" s="107">
        <f t="shared" si="4"/>
        <v>0</v>
      </c>
      <c r="I45" s="108" t="e">
        <f t="shared" si="5"/>
        <v>#DIV/0!</v>
      </c>
      <c r="J45" s="58"/>
      <c r="L45" s="38"/>
    </row>
    <row r="46" spans="1:12" ht="77.25" customHeight="1">
      <c r="A46" s="88" t="s">
        <v>381</v>
      </c>
      <c r="B46" s="63" t="s">
        <v>423</v>
      </c>
      <c r="C46" s="81" t="s">
        <v>173</v>
      </c>
      <c r="D46" s="108">
        <v>1000</v>
      </c>
      <c r="E46" s="108"/>
      <c r="F46" s="107">
        <v>595</v>
      </c>
      <c r="G46" s="107">
        <f t="shared" si="3"/>
        <v>595</v>
      </c>
      <c r="H46" s="107">
        <f t="shared" si="4"/>
        <v>-405</v>
      </c>
      <c r="I46" s="108">
        <f t="shared" si="5"/>
        <v>59.5</v>
      </c>
      <c r="J46" s="58"/>
      <c r="L46" s="38"/>
    </row>
    <row r="47" spans="1:12" ht="78.75">
      <c r="A47" s="88" t="s">
        <v>381</v>
      </c>
      <c r="B47" s="63" t="s">
        <v>492</v>
      </c>
      <c r="C47" s="81" t="s">
        <v>174</v>
      </c>
      <c r="D47" s="108">
        <v>0.5</v>
      </c>
      <c r="E47" s="108"/>
      <c r="F47" s="107">
        <v>0</v>
      </c>
      <c r="G47" s="107">
        <f t="shared" si="3"/>
        <v>0</v>
      </c>
      <c r="H47" s="107">
        <f t="shared" si="4"/>
        <v>-0.5</v>
      </c>
      <c r="I47" s="108">
        <f t="shared" si="5"/>
        <v>0</v>
      </c>
      <c r="J47" s="58"/>
      <c r="L47" s="38"/>
    </row>
    <row r="48" spans="1:12" ht="67.5" customHeight="1">
      <c r="A48" s="88" t="s">
        <v>381</v>
      </c>
      <c r="B48" s="63" t="s">
        <v>424</v>
      </c>
      <c r="C48" s="81" t="s">
        <v>175</v>
      </c>
      <c r="D48" s="108">
        <v>30</v>
      </c>
      <c r="E48" s="108"/>
      <c r="F48" s="107">
        <v>9.2</v>
      </c>
      <c r="G48" s="107">
        <f t="shared" si="3"/>
        <v>9.2</v>
      </c>
      <c r="H48" s="107">
        <f t="shared" si="4"/>
        <v>-20.8</v>
      </c>
      <c r="I48" s="108">
        <f t="shared" si="5"/>
        <v>30.666666666666664</v>
      </c>
      <c r="J48" s="58"/>
      <c r="L48" s="38"/>
    </row>
    <row r="49" spans="1:12" ht="48.75" customHeight="1">
      <c r="A49" s="88" t="s">
        <v>381</v>
      </c>
      <c r="B49" s="63" t="s">
        <v>498</v>
      </c>
      <c r="C49" s="81" t="s">
        <v>176</v>
      </c>
      <c r="D49" s="108">
        <v>166.7</v>
      </c>
      <c r="E49" s="108"/>
      <c r="F49" s="107">
        <v>114.4</v>
      </c>
      <c r="G49" s="107">
        <f t="shared" si="3"/>
        <v>114.4</v>
      </c>
      <c r="H49" s="107">
        <f t="shared" si="4"/>
        <v>-52.29999999999998</v>
      </c>
      <c r="I49" s="108">
        <f t="shared" si="5"/>
        <v>68.62627474505099</v>
      </c>
      <c r="J49" s="58"/>
      <c r="L49" s="38"/>
    </row>
    <row r="50" spans="1:12" ht="31.5">
      <c r="A50" s="88" t="s">
        <v>381</v>
      </c>
      <c r="B50" s="63" t="s">
        <v>516</v>
      </c>
      <c r="C50" s="81" t="s">
        <v>177</v>
      </c>
      <c r="D50" s="108">
        <v>217</v>
      </c>
      <c r="E50" s="108"/>
      <c r="F50" s="107">
        <v>160.4</v>
      </c>
      <c r="G50" s="107">
        <f t="shared" si="3"/>
        <v>160.4</v>
      </c>
      <c r="H50" s="107">
        <f t="shared" si="4"/>
        <v>-56.599999999999994</v>
      </c>
      <c r="I50" s="108">
        <f t="shared" si="5"/>
        <v>73.91705069124424</v>
      </c>
      <c r="J50" s="58"/>
      <c r="K50" s="58"/>
      <c r="L50" s="58"/>
    </row>
    <row r="51" spans="1:12" ht="18.75" customHeight="1">
      <c r="A51" s="88" t="s">
        <v>381</v>
      </c>
      <c r="B51" s="63" t="s">
        <v>34</v>
      </c>
      <c r="C51" s="81" t="s">
        <v>190</v>
      </c>
      <c r="D51" s="108">
        <v>509</v>
      </c>
      <c r="E51" s="108"/>
      <c r="F51" s="107">
        <v>152.3</v>
      </c>
      <c r="G51" s="107"/>
      <c r="H51" s="107">
        <f t="shared" si="4"/>
        <v>-356.7</v>
      </c>
      <c r="I51" s="108">
        <f t="shared" si="5"/>
        <v>29.921414538310415</v>
      </c>
      <c r="J51" s="58"/>
      <c r="K51" s="58"/>
      <c r="L51" s="58"/>
    </row>
    <row r="52" spans="1:12" ht="31.5">
      <c r="A52" s="88"/>
      <c r="B52" s="77" t="s">
        <v>500</v>
      </c>
      <c r="C52" s="62" t="s">
        <v>121</v>
      </c>
      <c r="D52" s="108">
        <f>SUM(D53:D59)</f>
        <v>25811.200000000004</v>
      </c>
      <c r="E52" s="108">
        <f>SUM(E53:E59)</f>
        <v>0</v>
      </c>
      <c r="F52" s="108">
        <f>SUM(F53:F59)</f>
        <v>18077.9</v>
      </c>
      <c r="G52" s="108">
        <f>SUM(G53:G57)</f>
        <v>17632.3</v>
      </c>
      <c r="H52" s="107">
        <f t="shared" si="4"/>
        <v>-7733.300000000003</v>
      </c>
      <c r="I52" s="108">
        <f t="shared" si="5"/>
        <v>70.03897532853955</v>
      </c>
      <c r="J52" s="58"/>
      <c r="L52" s="38"/>
    </row>
    <row r="53" spans="1:12" ht="19.5" customHeight="1">
      <c r="A53" s="88" t="s">
        <v>359</v>
      </c>
      <c r="B53" s="63" t="s">
        <v>406</v>
      </c>
      <c r="C53" s="54" t="s">
        <v>191</v>
      </c>
      <c r="D53" s="108">
        <v>300.7</v>
      </c>
      <c r="E53" s="108"/>
      <c r="F53" s="107">
        <v>206</v>
      </c>
      <c r="G53" s="107">
        <f aca="true" t="shared" si="6" ref="G53:G58">F53-L52</f>
        <v>206</v>
      </c>
      <c r="H53" s="107">
        <f t="shared" si="4"/>
        <v>-94.69999999999999</v>
      </c>
      <c r="I53" s="108">
        <f t="shared" si="5"/>
        <v>68.50681742600598</v>
      </c>
      <c r="J53" s="58"/>
      <c r="L53" s="38"/>
    </row>
    <row r="54" spans="1:12" ht="19.5" customHeight="1">
      <c r="A54" s="88" t="s">
        <v>359</v>
      </c>
      <c r="B54" s="63" t="s">
        <v>407</v>
      </c>
      <c r="C54" s="54" t="s">
        <v>192</v>
      </c>
      <c r="D54" s="108">
        <v>3141</v>
      </c>
      <c r="E54" s="108"/>
      <c r="F54" s="107">
        <v>2124.1</v>
      </c>
      <c r="G54" s="107">
        <f t="shared" si="6"/>
        <v>2124.1</v>
      </c>
      <c r="H54" s="107">
        <f t="shared" si="4"/>
        <v>-1016.9000000000001</v>
      </c>
      <c r="I54" s="108">
        <f t="shared" si="5"/>
        <v>67.62496020375677</v>
      </c>
      <c r="J54" s="58"/>
      <c r="L54" s="38"/>
    </row>
    <row r="55" spans="1:12" ht="18.75" customHeight="1">
      <c r="A55" s="88" t="s">
        <v>359</v>
      </c>
      <c r="B55" s="63" t="s">
        <v>408</v>
      </c>
      <c r="C55" s="54" t="s">
        <v>193</v>
      </c>
      <c r="D55" s="108">
        <v>16936.9</v>
      </c>
      <c r="E55" s="108"/>
      <c r="F55" s="107">
        <v>11897.8</v>
      </c>
      <c r="G55" s="107">
        <f t="shared" si="6"/>
        <v>11897.8</v>
      </c>
      <c r="H55" s="107">
        <f t="shared" si="4"/>
        <v>-5039.100000000002</v>
      </c>
      <c r="I55" s="108">
        <f t="shared" si="5"/>
        <v>70.24780213616422</v>
      </c>
      <c r="J55" s="58"/>
      <c r="L55" s="38"/>
    </row>
    <row r="56" spans="1:12" ht="31.5">
      <c r="A56" s="88" t="s">
        <v>359</v>
      </c>
      <c r="B56" s="63" t="s">
        <v>409</v>
      </c>
      <c r="C56" s="54" t="s">
        <v>194</v>
      </c>
      <c r="D56" s="108">
        <v>2050.5</v>
      </c>
      <c r="E56" s="108"/>
      <c r="F56" s="107">
        <v>1453.7</v>
      </c>
      <c r="G56" s="107">
        <f t="shared" si="6"/>
        <v>1453.7</v>
      </c>
      <c r="H56" s="107">
        <f t="shared" si="4"/>
        <v>-596.8</v>
      </c>
      <c r="I56" s="108">
        <f t="shared" si="5"/>
        <v>70.89490368202877</v>
      </c>
      <c r="J56" s="58"/>
      <c r="L56" s="38"/>
    </row>
    <row r="57" spans="1:12" ht="18.75" customHeight="1">
      <c r="A57" s="88" t="s">
        <v>359</v>
      </c>
      <c r="B57" s="63" t="s">
        <v>410</v>
      </c>
      <c r="C57" s="54" t="s">
        <v>195</v>
      </c>
      <c r="D57" s="108">
        <v>2700.7</v>
      </c>
      <c r="E57" s="108"/>
      <c r="F57" s="107">
        <v>1950.7</v>
      </c>
      <c r="G57" s="107">
        <f t="shared" si="6"/>
        <v>1950.7</v>
      </c>
      <c r="H57" s="107">
        <f t="shared" si="4"/>
        <v>-749.9999999999998</v>
      </c>
      <c r="I57" s="108">
        <f t="shared" si="5"/>
        <v>72.22942200170327</v>
      </c>
      <c r="J57" s="58"/>
      <c r="L57" s="38"/>
    </row>
    <row r="58" spans="1:12" ht="20.25" customHeight="1">
      <c r="A58" s="88" t="s">
        <v>359</v>
      </c>
      <c r="B58" s="63" t="s">
        <v>495</v>
      </c>
      <c r="C58" s="54" t="s">
        <v>196</v>
      </c>
      <c r="D58" s="108">
        <v>621.2</v>
      </c>
      <c r="E58" s="108"/>
      <c r="F58" s="107">
        <v>408.2</v>
      </c>
      <c r="G58" s="107">
        <f t="shared" si="6"/>
        <v>408.2</v>
      </c>
      <c r="H58" s="107">
        <f t="shared" si="4"/>
        <v>-213.00000000000006</v>
      </c>
      <c r="I58" s="108">
        <f t="shared" si="5"/>
        <v>65.71152607855763</v>
      </c>
      <c r="J58" s="58"/>
      <c r="L58" s="38"/>
    </row>
    <row r="59" spans="1:12" ht="17.25" customHeight="1">
      <c r="A59" s="88" t="s">
        <v>359</v>
      </c>
      <c r="B59" s="63" t="s">
        <v>33</v>
      </c>
      <c r="C59" s="54" t="s">
        <v>197</v>
      </c>
      <c r="D59" s="108">
        <v>60.2</v>
      </c>
      <c r="E59" s="108"/>
      <c r="F59" s="107">
        <v>37.4</v>
      </c>
      <c r="G59" s="107"/>
      <c r="H59" s="107">
        <f t="shared" si="4"/>
        <v>-22.800000000000004</v>
      </c>
      <c r="I59" s="108">
        <f t="shared" si="5"/>
        <v>62.12624584717608</v>
      </c>
      <c r="J59" s="58"/>
      <c r="L59" s="38"/>
    </row>
    <row r="60" spans="1:12" ht="18" customHeight="1">
      <c r="A60" s="88"/>
      <c r="B60" s="63" t="s">
        <v>518</v>
      </c>
      <c r="C60" s="62" t="s">
        <v>122</v>
      </c>
      <c r="D60" s="108">
        <f>D61+D62+D64+D83+D87+D90+D66+D88+D89+D65+D81+D63+D82+D84+D85+D86</f>
        <v>4198.7</v>
      </c>
      <c r="E60" s="108">
        <f>E61+E62+E64+E83+E87+E90+E66+E88+E89+E65+E81+E63+E82+E84+E85+E86</f>
        <v>0</v>
      </c>
      <c r="F60" s="108">
        <f>F61+F62+F64+F83+F87+F90+F66+F88+F89+F65+F81+F63+F82+F84+F85+F86</f>
        <v>2835.5999999999995</v>
      </c>
      <c r="G60" s="108">
        <f>G61+G62+G64+G83+G87+G90+G66+G88+G89+G65+G81</f>
        <v>2623.7</v>
      </c>
      <c r="H60" s="107">
        <f t="shared" si="4"/>
        <v>-1363.1000000000004</v>
      </c>
      <c r="I60" s="108">
        <f t="shared" si="5"/>
        <v>67.53518946340533</v>
      </c>
      <c r="J60" s="58"/>
      <c r="L60" s="38"/>
    </row>
    <row r="61" spans="1:12" ht="30.75" customHeight="1">
      <c r="A61" s="88" t="s">
        <v>359</v>
      </c>
      <c r="B61" s="63" t="s">
        <v>360</v>
      </c>
      <c r="C61" s="54" t="s">
        <v>198</v>
      </c>
      <c r="D61" s="108">
        <v>2294.2</v>
      </c>
      <c r="E61" s="108"/>
      <c r="F61" s="107">
        <v>1734.4</v>
      </c>
      <c r="G61" s="107">
        <f>F61-L60</f>
        <v>1734.4</v>
      </c>
      <c r="H61" s="107">
        <f t="shared" si="4"/>
        <v>-559.7999999999997</v>
      </c>
      <c r="I61" s="108">
        <f t="shared" si="5"/>
        <v>75.59933745968095</v>
      </c>
      <c r="J61" s="58"/>
      <c r="L61" s="38"/>
    </row>
    <row r="62" spans="1:12" ht="48" customHeight="1">
      <c r="A62" s="88" t="s">
        <v>358</v>
      </c>
      <c r="B62" s="63" t="s">
        <v>391</v>
      </c>
      <c r="C62" s="54" t="s">
        <v>199</v>
      </c>
      <c r="D62" s="108">
        <v>770.8</v>
      </c>
      <c r="E62" s="108"/>
      <c r="F62" s="107">
        <v>281.6</v>
      </c>
      <c r="G62" s="107">
        <f>F62-L61</f>
        <v>281.6</v>
      </c>
      <c r="H62" s="107">
        <f t="shared" si="4"/>
        <v>-489.19999999999993</v>
      </c>
      <c r="I62" s="108">
        <f t="shared" si="5"/>
        <v>36.5334717176959</v>
      </c>
      <c r="J62" s="58"/>
      <c r="L62" s="58"/>
    </row>
    <row r="63" spans="1:12" ht="47.25">
      <c r="A63" s="88"/>
      <c r="B63" s="63" t="s">
        <v>60</v>
      </c>
      <c r="C63" s="54" t="s">
        <v>200</v>
      </c>
      <c r="D63" s="108">
        <v>0.2</v>
      </c>
      <c r="E63" s="108"/>
      <c r="F63" s="108">
        <v>0</v>
      </c>
      <c r="G63" s="107"/>
      <c r="H63" s="107">
        <f t="shared" si="4"/>
        <v>-0.2</v>
      </c>
      <c r="I63" s="108">
        <f t="shared" si="5"/>
        <v>0</v>
      </c>
      <c r="J63" s="58"/>
      <c r="L63" s="58"/>
    </row>
    <row r="64" spans="1:12" ht="34.5" customHeight="1">
      <c r="A64" s="88" t="s">
        <v>363</v>
      </c>
      <c r="B64" s="63" t="s">
        <v>364</v>
      </c>
      <c r="C64" s="73" t="s">
        <v>20</v>
      </c>
      <c r="D64" s="108">
        <v>676.8</v>
      </c>
      <c r="E64" s="108"/>
      <c r="F64" s="108">
        <v>506.8</v>
      </c>
      <c r="G64" s="107">
        <f>F64-L63</f>
        <v>506.8</v>
      </c>
      <c r="H64" s="107">
        <f t="shared" si="4"/>
        <v>-169.99999999999994</v>
      </c>
      <c r="I64" s="108">
        <f t="shared" si="5"/>
        <v>74.88179669030734</v>
      </c>
      <c r="J64" s="58"/>
      <c r="L64" s="38"/>
    </row>
    <row r="65" spans="1:12" ht="31.5">
      <c r="A65" s="88" t="s">
        <v>363</v>
      </c>
      <c r="B65" s="63" t="s">
        <v>364</v>
      </c>
      <c r="C65" s="73" t="s">
        <v>93</v>
      </c>
      <c r="D65" s="108">
        <v>39.2</v>
      </c>
      <c r="E65" s="108"/>
      <c r="F65" s="108">
        <v>39.2</v>
      </c>
      <c r="G65" s="107"/>
      <c r="H65" s="107">
        <f t="shared" si="4"/>
        <v>0</v>
      </c>
      <c r="I65" s="108">
        <f t="shared" si="5"/>
        <v>100</v>
      </c>
      <c r="J65" s="58"/>
      <c r="L65" s="38"/>
    </row>
    <row r="66" spans="1:12" ht="33" customHeight="1">
      <c r="A66" s="88" t="s">
        <v>363</v>
      </c>
      <c r="B66" s="63" t="s">
        <v>364</v>
      </c>
      <c r="C66" s="73" t="s">
        <v>25</v>
      </c>
      <c r="D66" s="108">
        <v>90</v>
      </c>
      <c r="E66" s="108"/>
      <c r="F66" s="107">
        <v>44.2</v>
      </c>
      <c r="G66" s="107">
        <f>F66-L64</f>
        <v>44.2</v>
      </c>
      <c r="H66" s="107">
        <f t="shared" si="4"/>
        <v>-45.8</v>
      </c>
      <c r="I66" s="108">
        <f t="shared" si="5"/>
        <v>49.111111111111114</v>
      </c>
      <c r="J66" s="58"/>
      <c r="L66" s="38"/>
    </row>
    <row r="67" spans="1:12" ht="20.25" customHeight="1" hidden="1">
      <c r="A67" s="88" t="s">
        <v>363</v>
      </c>
      <c r="B67" s="63" t="s">
        <v>364</v>
      </c>
      <c r="C67" s="73" t="s">
        <v>97</v>
      </c>
      <c r="D67" s="108"/>
      <c r="E67" s="108"/>
      <c r="F67" s="107"/>
      <c r="G67" s="107">
        <f aca="true" t="shared" si="7" ref="G67:G80">F67-L66</f>
        <v>0</v>
      </c>
      <c r="H67" s="107">
        <f t="shared" si="4"/>
        <v>0</v>
      </c>
      <c r="I67" s="108" t="e">
        <f t="shared" si="5"/>
        <v>#DIV/0!</v>
      </c>
      <c r="J67" s="58"/>
      <c r="L67" s="38"/>
    </row>
    <row r="68" spans="1:12" ht="21" customHeight="1" hidden="1">
      <c r="A68" s="88" t="s">
        <v>363</v>
      </c>
      <c r="B68" s="63" t="s">
        <v>364</v>
      </c>
      <c r="C68" s="73" t="s">
        <v>469</v>
      </c>
      <c r="D68" s="108"/>
      <c r="E68" s="108"/>
      <c r="F68" s="107"/>
      <c r="G68" s="107">
        <f t="shared" si="7"/>
        <v>0</v>
      </c>
      <c r="H68" s="107">
        <f t="shared" si="4"/>
        <v>0</v>
      </c>
      <c r="I68" s="108" t="e">
        <f t="shared" si="5"/>
        <v>#DIV/0!</v>
      </c>
      <c r="J68" s="58"/>
      <c r="L68" s="38"/>
    </row>
    <row r="69" spans="1:12" ht="23.25" customHeight="1" hidden="1">
      <c r="A69" s="88" t="s">
        <v>363</v>
      </c>
      <c r="B69" s="63" t="s">
        <v>364</v>
      </c>
      <c r="C69" s="73" t="s">
        <v>441</v>
      </c>
      <c r="D69" s="108"/>
      <c r="E69" s="108"/>
      <c r="F69" s="107"/>
      <c r="G69" s="107">
        <f t="shared" si="7"/>
        <v>0</v>
      </c>
      <c r="H69" s="107">
        <f t="shared" si="4"/>
        <v>0</v>
      </c>
      <c r="I69" s="108" t="e">
        <f t="shared" si="5"/>
        <v>#DIV/0!</v>
      </c>
      <c r="J69" s="58"/>
      <c r="L69" s="38"/>
    </row>
    <row r="70" spans="1:12" ht="24" customHeight="1" hidden="1">
      <c r="A70" s="88" t="s">
        <v>363</v>
      </c>
      <c r="B70" s="63" t="s">
        <v>364</v>
      </c>
      <c r="C70" s="73" t="s">
        <v>436</v>
      </c>
      <c r="D70" s="108"/>
      <c r="E70" s="108"/>
      <c r="F70" s="107"/>
      <c r="G70" s="107">
        <f t="shared" si="7"/>
        <v>0</v>
      </c>
      <c r="H70" s="107">
        <f t="shared" si="4"/>
        <v>0</v>
      </c>
      <c r="I70" s="108" t="e">
        <f t="shared" si="5"/>
        <v>#DIV/0!</v>
      </c>
      <c r="J70" s="58"/>
      <c r="L70" s="38"/>
    </row>
    <row r="71" spans="1:12" ht="22.5" customHeight="1" hidden="1">
      <c r="A71" s="88" t="s">
        <v>363</v>
      </c>
      <c r="B71" s="63" t="s">
        <v>364</v>
      </c>
      <c r="C71" s="73" t="s">
        <v>462</v>
      </c>
      <c r="D71" s="108"/>
      <c r="E71" s="108"/>
      <c r="F71" s="107"/>
      <c r="G71" s="107">
        <f t="shared" si="7"/>
        <v>0</v>
      </c>
      <c r="H71" s="107">
        <f t="shared" si="4"/>
        <v>0</v>
      </c>
      <c r="I71" s="108" t="e">
        <f t="shared" si="5"/>
        <v>#DIV/0!</v>
      </c>
      <c r="J71" s="58"/>
      <c r="L71" s="38"/>
    </row>
    <row r="72" spans="1:12" ht="22.5" customHeight="1" hidden="1">
      <c r="A72" s="88" t="s">
        <v>363</v>
      </c>
      <c r="B72" s="63" t="s">
        <v>364</v>
      </c>
      <c r="C72" s="73" t="s">
        <v>434</v>
      </c>
      <c r="D72" s="108"/>
      <c r="E72" s="108"/>
      <c r="F72" s="107"/>
      <c r="G72" s="107">
        <f t="shared" si="7"/>
        <v>0</v>
      </c>
      <c r="H72" s="107">
        <f t="shared" si="4"/>
        <v>0</v>
      </c>
      <c r="I72" s="108" t="e">
        <f t="shared" si="5"/>
        <v>#DIV/0!</v>
      </c>
      <c r="J72" s="58"/>
      <c r="L72" s="38"/>
    </row>
    <row r="73" spans="1:12" ht="26.25" customHeight="1" hidden="1">
      <c r="A73" s="88" t="s">
        <v>363</v>
      </c>
      <c r="B73" s="63" t="s">
        <v>364</v>
      </c>
      <c r="C73" s="73" t="s">
        <v>445</v>
      </c>
      <c r="D73" s="108"/>
      <c r="E73" s="108"/>
      <c r="F73" s="107"/>
      <c r="G73" s="107">
        <f t="shared" si="7"/>
        <v>0</v>
      </c>
      <c r="H73" s="107">
        <f t="shared" si="4"/>
        <v>0</v>
      </c>
      <c r="I73" s="108" t="e">
        <f t="shared" si="5"/>
        <v>#DIV/0!</v>
      </c>
      <c r="J73" s="58"/>
      <c r="L73" s="38"/>
    </row>
    <row r="74" spans="1:12" ht="21.75" customHeight="1" hidden="1">
      <c r="A74" s="88" t="s">
        <v>363</v>
      </c>
      <c r="B74" s="63" t="s">
        <v>364</v>
      </c>
      <c r="C74" s="73" t="s">
        <v>435</v>
      </c>
      <c r="D74" s="108"/>
      <c r="E74" s="108"/>
      <c r="F74" s="107"/>
      <c r="G74" s="107">
        <f t="shared" si="7"/>
        <v>0</v>
      </c>
      <c r="H74" s="107">
        <f aca="true" t="shared" si="8" ref="H74:H105">F74-D74</f>
        <v>0</v>
      </c>
      <c r="I74" s="108" t="e">
        <f aca="true" t="shared" si="9" ref="I74:I105">F74/D74*100</f>
        <v>#DIV/0!</v>
      </c>
      <c r="J74" s="58"/>
      <c r="L74" s="38"/>
    </row>
    <row r="75" spans="1:12" ht="23.25" customHeight="1" hidden="1">
      <c r="A75" s="88" t="s">
        <v>363</v>
      </c>
      <c r="B75" s="63" t="s">
        <v>364</v>
      </c>
      <c r="C75" s="62" t="s">
        <v>470</v>
      </c>
      <c r="D75" s="108"/>
      <c r="E75" s="108"/>
      <c r="F75" s="107"/>
      <c r="G75" s="107">
        <f t="shared" si="7"/>
        <v>0</v>
      </c>
      <c r="H75" s="107">
        <f t="shared" si="8"/>
        <v>0</v>
      </c>
      <c r="I75" s="108" t="e">
        <f t="shared" si="9"/>
        <v>#DIV/0!</v>
      </c>
      <c r="J75" s="58"/>
      <c r="L75" s="38"/>
    </row>
    <row r="76" spans="1:12" ht="24" customHeight="1" hidden="1">
      <c r="A76" s="88" t="s">
        <v>363</v>
      </c>
      <c r="B76" s="63" t="s">
        <v>364</v>
      </c>
      <c r="C76" s="73" t="s">
        <v>433</v>
      </c>
      <c r="D76" s="108"/>
      <c r="E76" s="108"/>
      <c r="F76" s="107"/>
      <c r="G76" s="107">
        <f t="shared" si="7"/>
        <v>0</v>
      </c>
      <c r="H76" s="107">
        <f t="shared" si="8"/>
        <v>0</v>
      </c>
      <c r="I76" s="108" t="e">
        <f t="shared" si="9"/>
        <v>#DIV/0!</v>
      </c>
      <c r="J76" s="58"/>
      <c r="L76" s="38"/>
    </row>
    <row r="77" spans="1:12" ht="27" customHeight="1" hidden="1">
      <c r="A77" s="88" t="s">
        <v>363</v>
      </c>
      <c r="B77" s="63" t="s">
        <v>364</v>
      </c>
      <c r="C77" s="73" t="s">
        <v>467</v>
      </c>
      <c r="D77" s="108"/>
      <c r="E77" s="108"/>
      <c r="F77" s="107"/>
      <c r="G77" s="107">
        <f t="shared" si="7"/>
        <v>0</v>
      </c>
      <c r="H77" s="107">
        <f t="shared" si="8"/>
        <v>0</v>
      </c>
      <c r="I77" s="108" t="e">
        <f t="shared" si="9"/>
        <v>#DIV/0!</v>
      </c>
      <c r="J77" s="58"/>
      <c r="L77" s="38"/>
    </row>
    <row r="78" spans="1:12" ht="38.25" customHeight="1" hidden="1">
      <c r="A78" s="88" t="s">
        <v>363</v>
      </c>
      <c r="B78" s="63" t="s">
        <v>364</v>
      </c>
      <c r="C78" s="73" t="s">
        <v>466</v>
      </c>
      <c r="D78" s="108"/>
      <c r="E78" s="108"/>
      <c r="F78" s="107"/>
      <c r="G78" s="107">
        <f t="shared" si="7"/>
        <v>0</v>
      </c>
      <c r="H78" s="107">
        <f t="shared" si="8"/>
        <v>0</v>
      </c>
      <c r="I78" s="108" t="e">
        <f t="shared" si="9"/>
        <v>#DIV/0!</v>
      </c>
      <c r="J78" s="58"/>
      <c r="L78" s="38"/>
    </row>
    <row r="79" spans="1:12" ht="24.75" customHeight="1" hidden="1">
      <c r="A79" s="88" t="s">
        <v>363</v>
      </c>
      <c r="B79" s="63" t="s">
        <v>364</v>
      </c>
      <c r="C79" s="73" t="s">
        <v>440</v>
      </c>
      <c r="D79" s="108"/>
      <c r="E79" s="108"/>
      <c r="F79" s="107"/>
      <c r="G79" s="107">
        <f t="shared" si="7"/>
        <v>0</v>
      </c>
      <c r="H79" s="107">
        <f t="shared" si="8"/>
        <v>0</v>
      </c>
      <c r="I79" s="108" t="e">
        <f t="shared" si="9"/>
        <v>#DIV/0!</v>
      </c>
      <c r="J79" s="58"/>
      <c r="L79" s="38"/>
    </row>
    <row r="80" spans="1:12" ht="26.25" customHeight="1" hidden="1">
      <c r="A80" s="88" t="s">
        <v>363</v>
      </c>
      <c r="B80" s="63" t="s">
        <v>364</v>
      </c>
      <c r="C80" s="62" t="s">
        <v>468</v>
      </c>
      <c r="D80" s="108"/>
      <c r="E80" s="108"/>
      <c r="F80" s="107"/>
      <c r="G80" s="107">
        <f t="shared" si="7"/>
        <v>0</v>
      </c>
      <c r="H80" s="107">
        <f t="shared" si="8"/>
        <v>0</v>
      </c>
      <c r="I80" s="108" t="e">
        <f t="shared" si="9"/>
        <v>#DIV/0!</v>
      </c>
      <c r="J80" s="58"/>
      <c r="L80" s="38"/>
    </row>
    <row r="81" spans="1:12" ht="51.75" customHeight="1">
      <c r="A81" s="88"/>
      <c r="B81" s="63" t="s">
        <v>38</v>
      </c>
      <c r="C81" s="62" t="s">
        <v>94</v>
      </c>
      <c r="D81" s="108">
        <v>5</v>
      </c>
      <c r="E81" s="108"/>
      <c r="F81" s="107">
        <v>2.6</v>
      </c>
      <c r="G81" s="107"/>
      <c r="H81" s="107">
        <f t="shared" si="8"/>
        <v>-2.4</v>
      </c>
      <c r="I81" s="108">
        <f t="shared" si="9"/>
        <v>52</v>
      </c>
      <c r="J81" s="58"/>
      <c r="L81" s="38"/>
    </row>
    <row r="82" spans="1:12" ht="54.75" customHeight="1">
      <c r="A82" s="88"/>
      <c r="B82" s="63" t="s">
        <v>38</v>
      </c>
      <c r="C82" s="62" t="s">
        <v>204</v>
      </c>
      <c r="D82" s="108">
        <v>30</v>
      </c>
      <c r="E82" s="108"/>
      <c r="F82" s="107">
        <v>30</v>
      </c>
      <c r="G82" s="107"/>
      <c r="H82" s="107">
        <f t="shared" si="8"/>
        <v>0</v>
      </c>
      <c r="I82" s="108">
        <f t="shared" si="9"/>
        <v>100</v>
      </c>
      <c r="J82" s="58"/>
      <c r="L82" s="38"/>
    </row>
    <row r="83" spans="1:12" ht="53.25" customHeight="1" hidden="1">
      <c r="A83" s="88" t="s">
        <v>361</v>
      </c>
      <c r="B83" s="63" t="s">
        <v>364</v>
      </c>
      <c r="C83" s="54" t="s">
        <v>136</v>
      </c>
      <c r="D83" s="108"/>
      <c r="E83" s="108"/>
      <c r="F83" s="107"/>
      <c r="G83" s="107">
        <f>F83-L80</f>
        <v>0</v>
      </c>
      <c r="H83" s="107">
        <f t="shared" si="8"/>
        <v>0</v>
      </c>
      <c r="I83" s="108" t="e">
        <f t="shared" si="9"/>
        <v>#DIV/0!</v>
      </c>
      <c r="J83" s="58"/>
      <c r="L83" s="38"/>
    </row>
    <row r="84" spans="1:12" ht="0.75" customHeight="1" hidden="1">
      <c r="A84" s="88"/>
      <c r="B84" s="63" t="s">
        <v>38</v>
      </c>
      <c r="C84" s="54" t="s">
        <v>134</v>
      </c>
      <c r="D84" s="108"/>
      <c r="E84" s="108"/>
      <c r="F84" s="107"/>
      <c r="G84" s="107"/>
      <c r="H84" s="107">
        <f t="shared" si="8"/>
        <v>0</v>
      </c>
      <c r="I84" s="108" t="e">
        <f t="shared" si="9"/>
        <v>#DIV/0!</v>
      </c>
      <c r="J84" s="58"/>
      <c r="L84" s="38"/>
    </row>
    <row r="85" spans="1:12" ht="0.75" customHeight="1" hidden="1">
      <c r="A85" s="88"/>
      <c r="B85" s="63" t="s">
        <v>38</v>
      </c>
      <c r="C85" s="62" t="s">
        <v>133</v>
      </c>
      <c r="D85" s="108"/>
      <c r="E85" s="108"/>
      <c r="F85" s="107"/>
      <c r="G85" s="107"/>
      <c r="H85" s="107">
        <f t="shared" si="8"/>
        <v>0</v>
      </c>
      <c r="I85" s="108" t="e">
        <f t="shared" si="9"/>
        <v>#DIV/0!</v>
      </c>
      <c r="J85" s="58"/>
      <c r="L85" s="38"/>
    </row>
    <row r="86" spans="1:12" ht="40.5" customHeight="1">
      <c r="A86" s="88"/>
      <c r="B86" s="63" t="s">
        <v>105</v>
      </c>
      <c r="C86" s="73" t="s">
        <v>154</v>
      </c>
      <c r="D86" s="108">
        <v>177.7</v>
      </c>
      <c r="E86" s="108"/>
      <c r="F86" s="107">
        <v>113.4</v>
      </c>
      <c r="G86" s="107"/>
      <c r="H86" s="107">
        <f t="shared" si="8"/>
        <v>-64.29999999999998</v>
      </c>
      <c r="I86" s="108">
        <f t="shared" si="9"/>
        <v>63.815419245920104</v>
      </c>
      <c r="J86" s="58"/>
      <c r="L86" s="38"/>
    </row>
    <row r="87" spans="1:12" ht="31.5">
      <c r="A87" s="88" t="s">
        <v>363</v>
      </c>
      <c r="B87" s="63" t="s">
        <v>392</v>
      </c>
      <c r="C87" s="73" t="s">
        <v>19</v>
      </c>
      <c r="D87" s="108">
        <v>68.2</v>
      </c>
      <c r="E87" s="108"/>
      <c r="F87" s="107">
        <v>49.5</v>
      </c>
      <c r="G87" s="107">
        <f>F87-L83</f>
        <v>49.5</v>
      </c>
      <c r="H87" s="107">
        <f t="shared" si="8"/>
        <v>-18.700000000000003</v>
      </c>
      <c r="I87" s="108">
        <f t="shared" si="9"/>
        <v>72.58064516129032</v>
      </c>
      <c r="J87" s="58"/>
      <c r="L87" s="38"/>
    </row>
    <row r="88" spans="1:12" ht="63" hidden="1">
      <c r="A88" s="88"/>
      <c r="B88" s="63" t="s">
        <v>392</v>
      </c>
      <c r="C88" s="73" t="s">
        <v>28</v>
      </c>
      <c r="D88" s="108"/>
      <c r="E88" s="108"/>
      <c r="F88" s="107"/>
      <c r="G88" s="107"/>
      <c r="H88" s="107">
        <f t="shared" si="8"/>
        <v>0</v>
      </c>
      <c r="I88" s="108" t="e">
        <f t="shared" si="9"/>
        <v>#DIV/0!</v>
      </c>
      <c r="J88" s="58"/>
      <c r="L88" s="38"/>
    </row>
    <row r="89" spans="1:12" ht="31.5">
      <c r="A89" s="88" t="s">
        <v>363</v>
      </c>
      <c r="B89" s="63" t="s">
        <v>392</v>
      </c>
      <c r="C89" s="73" t="s">
        <v>207</v>
      </c>
      <c r="D89" s="108">
        <v>27.2</v>
      </c>
      <c r="E89" s="108"/>
      <c r="F89" s="107">
        <v>26.7</v>
      </c>
      <c r="G89" s="107"/>
      <c r="H89" s="107">
        <f t="shared" si="8"/>
        <v>-0.5</v>
      </c>
      <c r="I89" s="108">
        <f t="shared" si="9"/>
        <v>98.16176470588235</v>
      </c>
      <c r="J89" s="58"/>
      <c r="L89" s="38"/>
    </row>
    <row r="90" spans="1:12" ht="33.75" customHeight="1">
      <c r="A90" s="88" t="s">
        <v>363</v>
      </c>
      <c r="B90" s="71" t="s">
        <v>471</v>
      </c>
      <c r="C90" s="62" t="s">
        <v>208</v>
      </c>
      <c r="D90" s="108">
        <v>19.4</v>
      </c>
      <c r="E90" s="108"/>
      <c r="F90" s="107">
        <v>7.2</v>
      </c>
      <c r="G90" s="107">
        <f>F90-L87</f>
        <v>7.2</v>
      </c>
      <c r="H90" s="107">
        <f t="shared" si="8"/>
        <v>-12.2</v>
      </c>
      <c r="I90" s="108">
        <f t="shared" si="9"/>
        <v>37.11340206185567</v>
      </c>
      <c r="J90" s="58"/>
      <c r="L90" s="38"/>
    </row>
    <row r="91" spans="1:12" ht="67.5" customHeight="1" hidden="1">
      <c r="A91" s="123" t="s">
        <v>359</v>
      </c>
      <c r="B91" s="71" t="s">
        <v>39</v>
      </c>
      <c r="C91" s="54" t="s">
        <v>50</v>
      </c>
      <c r="D91" s="108">
        <v>0</v>
      </c>
      <c r="E91" s="108">
        <v>301.4</v>
      </c>
      <c r="F91" s="107">
        <v>0</v>
      </c>
      <c r="G91" s="107">
        <f>F91-L90</f>
        <v>0</v>
      </c>
      <c r="H91" s="107">
        <f t="shared" si="8"/>
        <v>0</v>
      </c>
      <c r="I91" s="108" t="e">
        <f t="shared" si="9"/>
        <v>#DIV/0!</v>
      </c>
      <c r="J91" s="58"/>
      <c r="L91" s="58"/>
    </row>
    <row r="92" spans="1:12" ht="68.25" customHeight="1" hidden="1">
      <c r="A92" s="123" t="s">
        <v>359</v>
      </c>
      <c r="B92" s="71" t="s">
        <v>39</v>
      </c>
      <c r="C92" s="54" t="s">
        <v>123</v>
      </c>
      <c r="D92" s="108"/>
      <c r="E92" s="108"/>
      <c r="F92" s="107"/>
      <c r="G92" s="107"/>
      <c r="H92" s="107">
        <f t="shared" si="8"/>
        <v>0</v>
      </c>
      <c r="I92" s="108" t="e">
        <f t="shared" si="9"/>
        <v>#DIV/0!</v>
      </c>
      <c r="J92" s="58"/>
      <c r="L92" s="58"/>
    </row>
    <row r="93" spans="1:12" ht="15.75">
      <c r="A93" s="88" t="s">
        <v>359</v>
      </c>
      <c r="B93" s="77" t="s">
        <v>501</v>
      </c>
      <c r="C93" s="73" t="s">
        <v>502</v>
      </c>
      <c r="D93" s="108">
        <f>SUM(D94:D103)</f>
        <v>683.8999999999999</v>
      </c>
      <c r="E93" s="108">
        <f>SUM(E94:E103)</f>
        <v>0</v>
      </c>
      <c r="F93" s="108">
        <f>SUM(F94:F103)</f>
        <v>422.20000000000005</v>
      </c>
      <c r="G93" s="108">
        <f>SUM(G94:G103)</f>
        <v>370.6</v>
      </c>
      <c r="H93" s="107">
        <f t="shared" si="8"/>
        <v>-261.6999999999998</v>
      </c>
      <c r="I93" s="108">
        <f t="shared" si="9"/>
        <v>61.734171662523785</v>
      </c>
      <c r="J93" s="58"/>
      <c r="L93" s="38"/>
    </row>
    <row r="94" spans="1:12" ht="32.25" customHeight="1">
      <c r="A94" s="88" t="s">
        <v>359</v>
      </c>
      <c r="B94" s="63" t="s">
        <v>420</v>
      </c>
      <c r="C94" s="73" t="s">
        <v>51</v>
      </c>
      <c r="D94" s="108">
        <v>626.3</v>
      </c>
      <c r="E94" s="108"/>
      <c r="F94" s="107">
        <v>370.6</v>
      </c>
      <c r="G94" s="107">
        <f>F94-L93</f>
        <v>370.6</v>
      </c>
      <c r="H94" s="107">
        <f t="shared" si="8"/>
        <v>-255.69999999999993</v>
      </c>
      <c r="I94" s="108">
        <f t="shared" si="9"/>
        <v>59.1729203257225</v>
      </c>
      <c r="J94" s="58"/>
      <c r="K94" s="109"/>
      <c r="L94" s="38"/>
    </row>
    <row r="95" spans="1:12" ht="47.25" hidden="1">
      <c r="A95" s="88" t="s">
        <v>359</v>
      </c>
      <c r="B95" s="63" t="s">
        <v>399</v>
      </c>
      <c r="C95" s="73" t="s">
        <v>32</v>
      </c>
      <c r="D95" s="108"/>
      <c r="E95" s="108"/>
      <c r="F95" s="107"/>
      <c r="G95" s="107">
        <f>F95-L94</f>
        <v>0</v>
      </c>
      <c r="H95" s="107">
        <f t="shared" si="8"/>
        <v>0</v>
      </c>
      <c r="I95" s="108" t="e">
        <f t="shared" si="9"/>
        <v>#DIV/0!</v>
      </c>
      <c r="J95" s="58"/>
      <c r="L95" s="38"/>
    </row>
    <row r="96" spans="1:12" ht="18" customHeight="1" hidden="1">
      <c r="A96" s="88" t="s">
        <v>359</v>
      </c>
      <c r="B96" s="63" t="s">
        <v>421</v>
      </c>
      <c r="C96" s="73" t="s">
        <v>32</v>
      </c>
      <c r="D96" s="108"/>
      <c r="E96" s="108"/>
      <c r="F96" s="107"/>
      <c r="G96" s="107">
        <f>F96-L95</f>
        <v>0</v>
      </c>
      <c r="H96" s="107">
        <f t="shared" si="8"/>
        <v>0</v>
      </c>
      <c r="I96" s="108" t="e">
        <f t="shared" si="9"/>
        <v>#DIV/0!</v>
      </c>
      <c r="J96" s="58"/>
      <c r="L96" s="58"/>
    </row>
    <row r="97" spans="1:12" ht="63">
      <c r="A97" s="88"/>
      <c r="B97" s="63" t="s">
        <v>420</v>
      </c>
      <c r="C97" s="73" t="s">
        <v>264</v>
      </c>
      <c r="D97" s="108">
        <v>6.3</v>
      </c>
      <c r="E97" s="108"/>
      <c r="F97" s="107">
        <v>6.3</v>
      </c>
      <c r="G97" s="107"/>
      <c r="H97" s="107">
        <f t="shared" si="8"/>
        <v>0</v>
      </c>
      <c r="I97" s="108">
        <f t="shared" si="9"/>
        <v>100</v>
      </c>
      <c r="J97" s="58"/>
      <c r="L97" s="58"/>
    </row>
    <row r="98" spans="1:12" ht="63">
      <c r="A98" s="88"/>
      <c r="B98" s="63" t="s">
        <v>421</v>
      </c>
      <c r="C98" s="73" t="s">
        <v>308</v>
      </c>
      <c r="D98" s="108">
        <v>2</v>
      </c>
      <c r="E98" s="108"/>
      <c r="F98" s="107">
        <v>2</v>
      </c>
      <c r="G98" s="107"/>
      <c r="H98" s="107">
        <f t="shared" si="8"/>
        <v>0</v>
      </c>
      <c r="I98" s="108">
        <f t="shared" si="9"/>
        <v>100</v>
      </c>
      <c r="J98" s="58"/>
      <c r="L98" s="58"/>
    </row>
    <row r="99" spans="1:12" ht="47.25" customHeight="1">
      <c r="A99" s="88"/>
      <c r="B99" s="63" t="s">
        <v>421</v>
      </c>
      <c r="C99" s="73" t="s">
        <v>309</v>
      </c>
      <c r="D99" s="108">
        <v>49.3</v>
      </c>
      <c r="E99" s="108"/>
      <c r="F99" s="107">
        <v>43.3</v>
      </c>
      <c r="G99" s="107"/>
      <c r="H99" s="107">
        <f t="shared" si="8"/>
        <v>-6</v>
      </c>
      <c r="I99" s="108">
        <f t="shared" si="9"/>
        <v>87.82961460446246</v>
      </c>
      <c r="J99" s="58"/>
      <c r="L99" s="58"/>
    </row>
    <row r="100" spans="1:12" ht="48.75" customHeight="1" hidden="1">
      <c r="A100" s="88" t="s">
        <v>359</v>
      </c>
      <c r="B100" s="63" t="s">
        <v>421</v>
      </c>
      <c r="C100" s="54" t="s">
        <v>310</v>
      </c>
      <c r="D100" s="108">
        <v>0</v>
      </c>
      <c r="E100" s="108"/>
      <c r="F100" s="107">
        <v>0</v>
      </c>
      <c r="G100" s="107"/>
      <c r="H100" s="107">
        <f t="shared" si="8"/>
        <v>0</v>
      </c>
      <c r="I100" s="108" t="e">
        <f t="shared" si="9"/>
        <v>#DIV/0!</v>
      </c>
      <c r="J100" s="58"/>
      <c r="L100" s="58"/>
    </row>
    <row r="101" spans="1:12" ht="64.5" customHeight="1" hidden="1">
      <c r="A101" s="88"/>
      <c r="B101" s="63" t="s">
        <v>98</v>
      </c>
      <c r="C101" s="54" t="s">
        <v>212</v>
      </c>
      <c r="D101" s="108"/>
      <c r="E101" s="108"/>
      <c r="F101" s="107"/>
      <c r="G101" s="107"/>
      <c r="H101" s="107">
        <f t="shared" si="8"/>
        <v>0</v>
      </c>
      <c r="I101" s="108" t="e">
        <f t="shared" si="9"/>
        <v>#DIV/0!</v>
      </c>
      <c r="J101" s="58"/>
      <c r="L101" s="58"/>
    </row>
    <row r="102" spans="1:12" ht="17.25" customHeight="1" hidden="1">
      <c r="A102" s="88"/>
      <c r="B102" s="63" t="s">
        <v>98</v>
      </c>
      <c r="C102" s="54" t="s">
        <v>221</v>
      </c>
      <c r="D102" s="108"/>
      <c r="E102" s="108"/>
      <c r="F102" s="107"/>
      <c r="G102" s="107"/>
      <c r="H102" s="107">
        <f t="shared" si="8"/>
        <v>0</v>
      </c>
      <c r="I102" s="108" t="e">
        <f t="shared" si="9"/>
        <v>#DIV/0!</v>
      </c>
      <c r="J102" s="58"/>
      <c r="L102" s="58"/>
    </row>
    <row r="103" spans="1:12" ht="15.75" customHeight="1" hidden="1">
      <c r="A103" s="88"/>
      <c r="B103" s="63" t="s">
        <v>45</v>
      </c>
      <c r="C103" s="73" t="s">
        <v>52</v>
      </c>
      <c r="D103" s="108"/>
      <c r="E103" s="108"/>
      <c r="F103" s="107"/>
      <c r="G103" s="107"/>
      <c r="H103" s="107">
        <f t="shared" si="8"/>
        <v>0</v>
      </c>
      <c r="I103" s="108" t="e">
        <f t="shared" si="9"/>
        <v>#DIV/0!</v>
      </c>
      <c r="J103" s="58"/>
      <c r="L103" s="58"/>
    </row>
    <row r="104" spans="1:12" ht="15.75">
      <c r="A104" s="88"/>
      <c r="B104" s="63" t="s">
        <v>365</v>
      </c>
      <c r="C104" s="73" t="s">
        <v>124</v>
      </c>
      <c r="D104" s="108">
        <f>SUM(D105:D109)</f>
        <v>1971.9</v>
      </c>
      <c r="E104" s="108">
        <f>SUM(E105:E109)</f>
        <v>233.4</v>
      </c>
      <c r="F104" s="108">
        <f>SUM(F105:F109)</f>
        <v>1379.1000000000001</v>
      </c>
      <c r="G104" s="108">
        <f>SUM(G105:G109)</f>
        <v>1301.1000000000001</v>
      </c>
      <c r="H104" s="107">
        <f t="shared" si="8"/>
        <v>-592.8</v>
      </c>
      <c r="I104" s="108">
        <f t="shared" si="9"/>
        <v>69.93762361174502</v>
      </c>
      <c r="J104" s="58"/>
      <c r="L104" s="58"/>
    </row>
    <row r="105" spans="1:12" ht="65.25" customHeight="1">
      <c r="A105" s="88" t="s">
        <v>366</v>
      </c>
      <c r="B105" s="63" t="s">
        <v>367</v>
      </c>
      <c r="C105" s="73" t="s">
        <v>86</v>
      </c>
      <c r="D105" s="108">
        <v>1740.9</v>
      </c>
      <c r="E105" s="108"/>
      <c r="F105" s="108">
        <v>1215.7</v>
      </c>
      <c r="G105" s="107">
        <f>F105-L104</f>
        <v>1215.7</v>
      </c>
      <c r="H105" s="107">
        <f t="shared" si="8"/>
        <v>-525.2</v>
      </c>
      <c r="I105" s="108">
        <f t="shared" si="9"/>
        <v>69.83169624906658</v>
      </c>
      <c r="J105" s="58"/>
      <c r="L105" s="38"/>
    </row>
    <row r="106" spans="1:12" ht="79.5" customHeight="1">
      <c r="A106" s="88" t="s">
        <v>366</v>
      </c>
      <c r="B106" s="63" t="s">
        <v>40</v>
      </c>
      <c r="C106" s="54" t="s">
        <v>451</v>
      </c>
      <c r="D106" s="108">
        <v>95</v>
      </c>
      <c r="E106" s="108"/>
      <c r="F106" s="108">
        <v>78</v>
      </c>
      <c r="G106" s="107"/>
      <c r="H106" s="107">
        <f aca="true" t="shared" si="10" ref="H106:H137">F106-D106</f>
        <v>-17</v>
      </c>
      <c r="I106" s="108">
        <f aca="true" t="shared" si="11" ref="I106:I137">F106/D106*100</f>
        <v>82.10526315789474</v>
      </c>
      <c r="J106" s="58"/>
      <c r="L106" s="38"/>
    </row>
    <row r="107" spans="1:12" ht="48" customHeight="1">
      <c r="A107" s="88" t="s">
        <v>358</v>
      </c>
      <c r="B107" s="63" t="s">
        <v>368</v>
      </c>
      <c r="C107" s="54" t="s">
        <v>17</v>
      </c>
      <c r="D107" s="108">
        <v>36</v>
      </c>
      <c r="E107" s="108"/>
      <c r="F107" s="107">
        <v>18.5</v>
      </c>
      <c r="G107" s="107">
        <f>F107-L105</f>
        <v>18.5</v>
      </c>
      <c r="H107" s="107">
        <f t="shared" si="10"/>
        <v>-17.5</v>
      </c>
      <c r="I107" s="108">
        <f t="shared" si="11"/>
        <v>51.388888888888886</v>
      </c>
      <c r="J107" s="58"/>
      <c r="L107" s="58"/>
    </row>
    <row r="108" spans="1:12" ht="79.5" customHeight="1">
      <c r="A108" s="88" t="s">
        <v>356</v>
      </c>
      <c r="B108" s="63" t="s">
        <v>369</v>
      </c>
      <c r="C108" s="62" t="s">
        <v>18</v>
      </c>
      <c r="D108" s="108">
        <v>100</v>
      </c>
      <c r="E108" s="108"/>
      <c r="F108" s="108">
        <v>66.9</v>
      </c>
      <c r="G108" s="107">
        <f>F108-L107</f>
        <v>66.9</v>
      </c>
      <c r="H108" s="107">
        <f t="shared" si="10"/>
        <v>-33.099999999999994</v>
      </c>
      <c r="I108" s="108">
        <f t="shared" si="11"/>
        <v>66.9</v>
      </c>
      <c r="J108" s="58"/>
      <c r="L108" s="38"/>
    </row>
    <row r="109" spans="1:12" ht="31.5" hidden="1">
      <c r="A109" s="88" t="s">
        <v>363</v>
      </c>
      <c r="B109" s="63" t="s">
        <v>370</v>
      </c>
      <c r="C109" s="62" t="s">
        <v>526</v>
      </c>
      <c r="D109" s="108">
        <v>0</v>
      </c>
      <c r="E109" s="108">
        <v>233.4</v>
      </c>
      <c r="F109" s="107">
        <v>0</v>
      </c>
      <c r="G109" s="107">
        <f>F109-L108</f>
        <v>0</v>
      </c>
      <c r="H109" s="107">
        <f t="shared" si="10"/>
        <v>0</v>
      </c>
      <c r="I109" s="108" t="e">
        <f t="shared" si="11"/>
        <v>#DIV/0!</v>
      </c>
      <c r="J109" s="58"/>
      <c r="L109" s="38"/>
    </row>
    <row r="110" spans="1:12" ht="15.75">
      <c r="A110" s="88"/>
      <c r="B110" s="63" t="s">
        <v>371</v>
      </c>
      <c r="C110" s="73" t="s">
        <v>502</v>
      </c>
      <c r="D110" s="108">
        <f>D111+D112+D113</f>
        <v>3606.2999999999997</v>
      </c>
      <c r="E110" s="108">
        <f>E111+E112+E113</f>
        <v>0</v>
      </c>
      <c r="F110" s="108">
        <f>F111+F112+F113</f>
        <v>2431.7</v>
      </c>
      <c r="G110" s="108">
        <f>G111+G112+G113</f>
        <v>2423.8</v>
      </c>
      <c r="H110" s="107">
        <f t="shared" si="10"/>
        <v>-1174.6</v>
      </c>
      <c r="I110" s="108">
        <f t="shared" si="11"/>
        <v>67.42922108532291</v>
      </c>
      <c r="J110" s="58"/>
      <c r="L110" s="38"/>
    </row>
    <row r="111" spans="1:12" ht="31.5">
      <c r="A111" s="88" t="s">
        <v>361</v>
      </c>
      <c r="B111" s="63" t="s">
        <v>371</v>
      </c>
      <c r="C111" s="73" t="s">
        <v>215</v>
      </c>
      <c r="D111" s="108">
        <v>3598.1</v>
      </c>
      <c r="E111" s="108"/>
      <c r="F111" s="107">
        <v>2423.8</v>
      </c>
      <c r="G111" s="107">
        <f>F111-L110</f>
        <v>2423.8</v>
      </c>
      <c r="H111" s="107">
        <f t="shared" si="10"/>
        <v>-1174.2999999999997</v>
      </c>
      <c r="I111" s="108">
        <f t="shared" si="11"/>
        <v>67.36333064673022</v>
      </c>
      <c r="J111" s="58"/>
      <c r="L111" s="38"/>
    </row>
    <row r="112" spans="1:12" ht="47.25">
      <c r="A112" s="88"/>
      <c r="B112" s="63" t="s">
        <v>519</v>
      </c>
      <c r="C112" s="73" t="s">
        <v>216</v>
      </c>
      <c r="D112" s="108">
        <v>8</v>
      </c>
      <c r="E112" s="108"/>
      <c r="F112" s="107">
        <v>7.7</v>
      </c>
      <c r="G112" s="107"/>
      <c r="H112" s="107">
        <f t="shared" si="10"/>
        <v>-0.2999999999999998</v>
      </c>
      <c r="I112" s="108">
        <f t="shared" si="11"/>
        <v>96.25</v>
      </c>
      <c r="J112" s="58"/>
      <c r="L112" s="38"/>
    </row>
    <row r="113" spans="1:12" ht="31.5">
      <c r="A113" s="88"/>
      <c r="B113" s="63" t="s">
        <v>520</v>
      </c>
      <c r="C113" s="73" t="s">
        <v>217</v>
      </c>
      <c r="D113" s="108">
        <v>0.2</v>
      </c>
      <c r="E113" s="108"/>
      <c r="F113" s="107">
        <v>0.2</v>
      </c>
      <c r="G113" s="107"/>
      <c r="H113" s="107">
        <f t="shared" si="10"/>
        <v>0</v>
      </c>
      <c r="I113" s="108">
        <f t="shared" si="11"/>
        <v>100</v>
      </c>
      <c r="J113" s="58" t="s">
        <v>428</v>
      </c>
      <c r="L113" s="58"/>
    </row>
    <row r="114" spans="1:12" ht="16.5" customHeight="1">
      <c r="A114" s="123" t="s">
        <v>472</v>
      </c>
      <c r="B114" s="71" t="s">
        <v>372</v>
      </c>
      <c r="C114" s="54" t="s">
        <v>125</v>
      </c>
      <c r="D114" s="108">
        <f>SUM(D115:D122)</f>
        <v>5554.400000000001</v>
      </c>
      <c r="E114" s="108">
        <f>SUM(E115:E122)</f>
        <v>0</v>
      </c>
      <c r="F114" s="108">
        <f>SUM(F115:F122)</f>
        <v>5135.099999999999</v>
      </c>
      <c r="G114" s="108">
        <f>SUM(G115:G120)</f>
        <v>4969.799999999999</v>
      </c>
      <c r="H114" s="107">
        <f t="shared" si="10"/>
        <v>-419.3000000000011</v>
      </c>
      <c r="I114" s="108">
        <f t="shared" si="11"/>
        <v>92.45102981420133</v>
      </c>
      <c r="J114" s="58" t="s">
        <v>429</v>
      </c>
      <c r="L114" s="38"/>
    </row>
    <row r="115" spans="1:12" ht="47.25">
      <c r="A115" s="88" t="s">
        <v>373</v>
      </c>
      <c r="B115" s="63" t="s">
        <v>37</v>
      </c>
      <c r="C115" s="54" t="s">
        <v>218</v>
      </c>
      <c r="D115" s="108">
        <v>242.8</v>
      </c>
      <c r="E115" s="108"/>
      <c r="F115" s="107">
        <v>206.4</v>
      </c>
      <c r="G115" s="107">
        <f>F115-L114</f>
        <v>206.4</v>
      </c>
      <c r="H115" s="107">
        <f t="shared" si="10"/>
        <v>-36.400000000000006</v>
      </c>
      <c r="I115" s="108">
        <f t="shared" si="11"/>
        <v>85.00823723228996</v>
      </c>
      <c r="J115" s="58"/>
      <c r="L115" s="38"/>
    </row>
    <row r="116" spans="1:12" ht="47.25" hidden="1">
      <c r="A116" s="88" t="s">
        <v>373</v>
      </c>
      <c r="B116" s="63" t="s">
        <v>425</v>
      </c>
      <c r="C116" s="84" t="s">
        <v>259</v>
      </c>
      <c r="D116" s="108">
        <v>0</v>
      </c>
      <c r="E116" s="108"/>
      <c r="F116" s="107">
        <v>0</v>
      </c>
      <c r="G116" s="107">
        <f>F116-L115</f>
        <v>0</v>
      </c>
      <c r="H116" s="107">
        <f t="shared" si="10"/>
        <v>0</v>
      </c>
      <c r="I116" s="108" t="e">
        <f t="shared" si="11"/>
        <v>#DIV/0!</v>
      </c>
      <c r="J116" s="58"/>
      <c r="L116" s="38"/>
    </row>
    <row r="117" spans="1:12" ht="31.5">
      <c r="A117" s="88" t="s">
        <v>373</v>
      </c>
      <c r="B117" s="63" t="s">
        <v>59</v>
      </c>
      <c r="C117" s="84" t="s">
        <v>260</v>
      </c>
      <c r="D117" s="108">
        <v>155.3</v>
      </c>
      <c r="E117" s="108"/>
      <c r="F117" s="107">
        <v>155.3</v>
      </c>
      <c r="G117" s="107"/>
      <c r="H117" s="107">
        <f t="shared" si="10"/>
        <v>0</v>
      </c>
      <c r="I117" s="108">
        <f t="shared" si="11"/>
        <v>100</v>
      </c>
      <c r="J117" s="58"/>
      <c r="L117" s="38"/>
    </row>
    <row r="118" spans="1:12" ht="47.25" customHeight="1">
      <c r="A118" s="88" t="s">
        <v>375</v>
      </c>
      <c r="B118" s="63" t="s">
        <v>35</v>
      </c>
      <c r="C118" s="84" t="s">
        <v>261</v>
      </c>
      <c r="D118" s="108">
        <v>10</v>
      </c>
      <c r="E118" s="108"/>
      <c r="F118" s="107">
        <v>10</v>
      </c>
      <c r="G118" s="107">
        <f>F118-L116</f>
        <v>10</v>
      </c>
      <c r="H118" s="107">
        <f t="shared" si="10"/>
        <v>0</v>
      </c>
      <c r="I118" s="108">
        <f t="shared" si="11"/>
        <v>100</v>
      </c>
      <c r="J118" s="58"/>
      <c r="L118" s="38"/>
    </row>
    <row r="119" spans="1:12" ht="47.25" hidden="1">
      <c r="A119" s="88"/>
      <c r="B119" s="63" t="s">
        <v>376</v>
      </c>
      <c r="C119" s="62" t="s">
        <v>262</v>
      </c>
      <c r="D119" s="108"/>
      <c r="E119" s="108"/>
      <c r="F119" s="107"/>
      <c r="G119" s="107"/>
      <c r="H119" s="107">
        <f t="shared" si="10"/>
        <v>0</v>
      </c>
      <c r="I119" s="108" t="e">
        <f t="shared" si="11"/>
        <v>#DIV/0!</v>
      </c>
      <c r="J119" s="58"/>
      <c r="L119" s="38"/>
    </row>
    <row r="120" spans="1:12" ht="47.25" customHeight="1">
      <c r="A120" s="88" t="s">
        <v>375</v>
      </c>
      <c r="B120" s="63" t="s">
        <v>376</v>
      </c>
      <c r="C120" s="62" t="s">
        <v>261</v>
      </c>
      <c r="D120" s="108">
        <v>5136.3</v>
      </c>
      <c r="E120" s="108"/>
      <c r="F120" s="107">
        <v>4753.4</v>
      </c>
      <c r="G120" s="107">
        <f>F120-L118</f>
        <v>4753.4</v>
      </c>
      <c r="H120" s="107">
        <f t="shared" si="10"/>
        <v>-382.90000000000055</v>
      </c>
      <c r="I120" s="108">
        <f t="shared" si="11"/>
        <v>92.54521737437454</v>
      </c>
      <c r="J120" s="58"/>
      <c r="L120" s="58"/>
    </row>
    <row r="121" spans="1:12" ht="31.5">
      <c r="A121" s="88"/>
      <c r="B121" s="63" t="s">
        <v>376</v>
      </c>
      <c r="C121" s="62" t="s">
        <v>511</v>
      </c>
      <c r="D121" s="108">
        <v>10</v>
      </c>
      <c r="E121" s="108"/>
      <c r="F121" s="107">
        <v>10</v>
      </c>
      <c r="G121" s="107"/>
      <c r="H121" s="107">
        <f t="shared" si="10"/>
        <v>0</v>
      </c>
      <c r="I121" s="108">
        <f t="shared" si="11"/>
        <v>100</v>
      </c>
      <c r="J121" s="58"/>
      <c r="L121" s="58"/>
    </row>
    <row r="122" spans="1:12" ht="14.25" customHeight="1" hidden="1">
      <c r="A122" s="88"/>
      <c r="B122" s="63" t="s">
        <v>112</v>
      </c>
      <c r="C122" s="62" t="s">
        <v>131</v>
      </c>
      <c r="D122" s="108"/>
      <c r="E122" s="108"/>
      <c r="F122" s="107"/>
      <c r="G122" s="107"/>
      <c r="H122" s="107">
        <f t="shared" si="10"/>
        <v>0</v>
      </c>
      <c r="I122" s="108" t="e">
        <f t="shared" si="11"/>
        <v>#DIV/0!</v>
      </c>
      <c r="J122" s="58"/>
      <c r="L122" s="58"/>
    </row>
    <row r="123" spans="1:12" ht="15.75">
      <c r="A123" s="123" t="s">
        <v>377</v>
      </c>
      <c r="B123" s="71" t="s">
        <v>390</v>
      </c>
      <c r="C123" s="54" t="s">
        <v>127</v>
      </c>
      <c r="D123" s="108">
        <f>SUM(D124:D129)</f>
        <v>3429.8000000000006</v>
      </c>
      <c r="E123" s="108">
        <f>SUM(E124:E129)</f>
        <v>0</v>
      </c>
      <c r="F123" s="108">
        <f>SUM(F124:F129)</f>
        <v>2475.9</v>
      </c>
      <c r="G123" s="108" t="e">
        <f>SUM(G124:G129)</f>
        <v>#REF!</v>
      </c>
      <c r="H123" s="107">
        <f t="shared" si="10"/>
        <v>-953.9000000000005</v>
      </c>
      <c r="I123" s="108">
        <f t="shared" si="11"/>
        <v>72.18788267537465</v>
      </c>
      <c r="J123" s="58"/>
      <c r="L123" s="38"/>
    </row>
    <row r="124" spans="1:12" ht="15.75">
      <c r="A124" s="88" t="s">
        <v>377</v>
      </c>
      <c r="B124" s="63" t="s">
        <v>503</v>
      </c>
      <c r="C124" s="73" t="s">
        <v>506</v>
      </c>
      <c r="D124" s="108">
        <v>466.2</v>
      </c>
      <c r="E124" s="108"/>
      <c r="F124" s="107">
        <v>308.7</v>
      </c>
      <c r="G124" s="107">
        <f>F124-L123</f>
        <v>308.7</v>
      </c>
      <c r="H124" s="107">
        <f t="shared" si="10"/>
        <v>-157.5</v>
      </c>
      <c r="I124" s="108">
        <f t="shared" si="11"/>
        <v>66.21621621621621</v>
      </c>
      <c r="J124" s="58"/>
      <c r="L124" s="38"/>
    </row>
    <row r="125" spans="1:12" ht="15.75">
      <c r="A125" s="88" t="s">
        <v>377</v>
      </c>
      <c r="B125" s="63" t="s">
        <v>504</v>
      </c>
      <c r="C125" s="73" t="s">
        <v>508</v>
      </c>
      <c r="D125" s="108">
        <v>274.1</v>
      </c>
      <c r="E125" s="108"/>
      <c r="F125" s="107">
        <v>191.7</v>
      </c>
      <c r="G125" s="107">
        <f>F125-L124</f>
        <v>191.7</v>
      </c>
      <c r="H125" s="107">
        <f t="shared" si="10"/>
        <v>-82.40000000000003</v>
      </c>
      <c r="I125" s="108">
        <f t="shared" si="11"/>
        <v>69.93797883983946</v>
      </c>
      <c r="J125" s="58"/>
      <c r="L125" s="38"/>
    </row>
    <row r="126" spans="1:12" ht="18" customHeight="1">
      <c r="A126" s="88" t="s">
        <v>377</v>
      </c>
      <c r="B126" s="63" t="s">
        <v>505</v>
      </c>
      <c r="C126" s="73" t="s">
        <v>507</v>
      </c>
      <c r="D126" s="108">
        <v>2246.8</v>
      </c>
      <c r="E126" s="108"/>
      <c r="F126" s="107">
        <v>1667.8</v>
      </c>
      <c r="G126" s="107" t="e">
        <f>F126-#REF!</f>
        <v>#REF!</v>
      </c>
      <c r="H126" s="107">
        <f t="shared" si="10"/>
        <v>-579.0000000000002</v>
      </c>
      <c r="I126" s="108">
        <f t="shared" si="11"/>
        <v>74.23001602278796</v>
      </c>
      <c r="J126" s="58"/>
      <c r="L126" s="38"/>
    </row>
    <row r="127" spans="1:12" ht="63" hidden="1">
      <c r="A127" s="88" t="s">
        <v>416</v>
      </c>
      <c r="B127" s="63" t="s">
        <v>491</v>
      </c>
      <c r="C127" s="73" t="s">
        <v>490</v>
      </c>
      <c r="D127" s="108"/>
      <c r="E127" s="108"/>
      <c r="F127" s="107"/>
      <c r="G127" s="107">
        <f>F127-L126</f>
        <v>0</v>
      </c>
      <c r="H127" s="107">
        <f t="shared" si="10"/>
        <v>0</v>
      </c>
      <c r="I127" s="108" t="e">
        <f t="shared" si="11"/>
        <v>#DIV/0!</v>
      </c>
      <c r="J127" s="58"/>
      <c r="L127" s="38"/>
    </row>
    <row r="128" spans="1:12" ht="15.75">
      <c r="A128" s="88" t="s">
        <v>377</v>
      </c>
      <c r="B128" s="63" t="s">
        <v>483</v>
      </c>
      <c r="C128" s="73" t="s">
        <v>456</v>
      </c>
      <c r="D128" s="108">
        <v>290.9</v>
      </c>
      <c r="E128" s="108"/>
      <c r="F128" s="107">
        <v>209.8</v>
      </c>
      <c r="G128" s="107">
        <f>F128-L127</f>
        <v>209.8</v>
      </c>
      <c r="H128" s="107">
        <f t="shared" si="10"/>
        <v>-81.09999999999997</v>
      </c>
      <c r="I128" s="108">
        <f t="shared" si="11"/>
        <v>72.12100378136817</v>
      </c>
      <c r="J128" s="58"/>
      <c r="L128" s="38"/>
    </row>
    <row r="129" spans="1:12" ht="50.25" customHeight="1">
      <c r="A129" s="88" t="s">
        <v>484</v>
      </c>
      <c r="B129" s="63" t="s">
        <v>483</v>
      </c>
      <c r="C129" s="73" t="s">
        <v>21</v>
      </c>
      <c r="D129" s="108">
        <v>151.8</v>
      </c>
      <c r="E129" s="108"/>
      <c r="F129" s="107">
        <v>97.9</v>
      </c>
      <c r="G129" s="107">
        <f>F129-L128</f>
        <v>97.9</v>
      </c>
      <c r="H129" s="107">
        <f t="shared" si="10"/>
        <v>-53.900000000000006</v>
      </c>
      <c r="I129" s="108">
        <f t="shared" si="11"/>
        <v>64.4927536231884</v>
      </c>
      <c r="J129" s="58"/>
      <c r="L129" s="58"/>
    </row>
    <row r="130" spans="1:12" ht="19.5" customHeight="1">
      <c r="A130" s="88" t="s">
        <v>473</v>
      </c>
      <c r="B130" s="63" t="s">
        <v>426</v>
      </c>
      <c r="C130" s="73" t="s">
        <v>128</v>
      </c>
      <c r="D130" s="108">
        <f>SUM(D131:D134)</f>
        <v>400</v>
      </c>
      <c r="E130" s="108">
        <f>SUM(E131:E134)</f>
        <v>141.2</v>
      </c>
      <c r="F130" s="108">
        <f>SUM(F131:F134)</f>
        <v>315.8</v>
      </c>
      <c r="G130" s="108">
        <f>SUM(G131:G133)</f>
        <v>0</v>
      </c>
      <c r="H130" s="107">
        <f t="shared" si="10"/>
        <v>-84.19999999999999</v>
      </c>
      <c r="I130" s="108">
        <f t="shared" si="11"/>
        <v>78.95</v>
      </c>
      <c r="J130" s="58"/>
      <c r="L130" s="38"/>
    </row>
    <row r="131" spans="1:12" ht="15" customHeight="1" hidden="1">
      <c r="A131" s="123" t="s">
        <v>397</v>
      </c>
      <c r="B131" s="71" t="s">
        <v>396</v>
      </c>
      <c r="C131" s="54" t="s">
        <v>0</v>
      </c>
      <c r="D131" s="108">
        <v>0</v>
      </c>
      <c r="E131" s="108">
        <v>21</v>
      </c>
      <c r="F131" s="107">
        <v>0</v>
      </c>
      <c r="G131" s="107">
        <f>F131-L130</f>
        <v>0</v>
      </c>
      <c r="H131" s="107">
        <f t="shared" si="10"/>
        <v>0</v>
      </c>
      <c r="I131" s="108" t="e">
        <f t="shared" si="11"/>
        <v>#DIV/0!</v>
      </c>
      <c r="J131" s="58"/>
      <c r="L131" s="38"/>
    </row>
    <row r="132" spans="1:12" ht="23.25" customHeight="1" hidden="1">
      <c r="A132" s="123" t="s">
        <v>437</v>
      </c>
      <c r="B132" s="71" t="s">
        <v>438</v>
      </c>
      <c r="C132" s="54" t="s">
        <v>1</v>
      </c>
      <c r="D132" s="108">
        <v>0</v>
      </c>
      <c r="E132" s="108">
        <v>120.2</v>
      </c>
      <c r="F132" s="107">
        <v>0</v>
      </c>
      <c r="G132" s="107">
        <f>F132-L131</f>
        <v>0</v>
      </c>
      <c r="H132" s="107">
        <f t="shared" si="10"/>
        <v>0</v>
      </c>
      <c r="I132" s="108" t="e">
        <f t="shared" si="11"/>
        <v>#DIV/0!</v>
      </c>
      <c r="J132" s="58"/>
      <c r="L132" s="38"/>
    </row>
    <row r="133" spans="1:12" ht="31.5" customHeight="1" hidden="1">
      <c r="A133" s="123" t="s">
        <v>437</v>
      </c>
      <c r="B133" s="71" t="s">
        <v>438</v>
      </c>
      <c r="C133" s="54" t="s">
        <v>219</v>
      </c>
      <c r="D133" s="108"/>
      <c r="E133" s="108"/>
      <c r="F133" s="107"/>
      <c r="G133" s="107">
        <f>F133-L132</f>
        <v>0</v>
      </c>
      <c r="H133" s="107">
        <f t="shared" si="10"/>
        <v>0</v>
      </c>
      <c r="I133" s="108" t="e">
        <f t="shared" si="11"/>
        <v>#DIV/0!</v>
      </c>
      <c r="J133" s="58"/>
      <c r="L133" s="58"/>
    </row>
    <row r="134" spans="1:12" ht="47.25">
      <c r="A134" s="123"/>
      <c r="B134" s="71" t="s">
        <v>61</v>
      </c>
      <c r="C134" s="62" t="s">
        <v>263</v>
      </c>
      <c r="D134" s="108">
        <v>400</v>
      </c>
      <c r="E134" s="108"/>
      <c r="F134" s="107">
        <v>315.8</v>
      </c>
      <c r="G134" s="107"/>
      <c r="H134" s="107">
        <f t="shared" si="10"/>
        <v>-84.19999999999999</v>
      </c>
      <c r="I134" s="108">
        <f t="shared" si="11"/>
        <v>78.95</v>
      </c>
      <c r="J134" s="58"/>
      <c r="L134" s="58"/>
    </row>
    <row r="135" spans="1:12" ht="15.75">
      <c r="A135" s="123" t="s">
        <v>378</v>
      </c>
      <c r="B135" s="71" t="s">
        <v>379</v>
      </c>
      <c r="C135" s="54" t="s">
        <v>129</v>
      </c>
      <c r="D135" s="108">
        <f>D138+D139+D136+D140+D137</f>
        <v>1317.9999999999998</v>
      </c>
      <c r="E135" s="108">
        <f>E138+E139+E136+E140+E137</f>
        <v>0</v>
      </c>
      <c r="F135" s="108">
        <f>F138+F139+F136+F140+F137</f>
        <v>1009.6999999999999</v>
      </c>
      <c r="G135" s="108">
        <f>G138+G139</f>
        <v>969.1</v>
      </c>
      <c r="H135" s="107">
        <f t="shared" si="10"/>
        <v>-308.29999999999984</v>
      </c>
      <c r="I135" s="108">
        <f t="shared" si="11"/>
        <v>76.60849772382399</v>
      </c>
      <c r="J135" s="58"/>
      <c r="L135" s="38"/>
    </row>
    <row r="136" spans="1:12" ht="48" customHeight="1">
      <c r="A136" s="123" t="s">
        <v>378</v>
      </c>
      <c r="B136" s="71" t="s">
        <v>41</v>
      </c>
      <c r="C136" s="54" t="s">
        <v>311</v>
      </c>
      <c r="D136" s="108">
        <v>16.1</v>
      </c>
      <c r="E136" s="108"/>
      <c r="F136" s="108">
        <v>10.8</v>
      </c>
      <c r="G136" s="108"/>
      <c r="H136" s="107">
        <f t="shared" si="10"/>
        <v>-5.300000000000001</v>
      </c>
      <c r="I136" s="108">
        <f t="shared" si="11"/>
        <v>67.0807453416149</v>
      </c>
      <c r="J136" s="58"/>
      <c r="L136" s="38"/>
    </row>
    <row r="137" spans="1:12" ht="48" customHeight="1">
      <c r="A137" s="123"/>
      <c r="B137" s="71" t="s">
        <v>41</v>
      </c>
      <c r="C137" s="54" t="s">
        <v>312</v>
      </c>
      <c r="D137" s="108">
        <v>7.3</v>
      </c>
      <c r="E137" s="108"/>
      <c r="F137" s="108">
        <v>7.3</v>
      </c>
      <c r="G137" s="108"/>
      <c r="H137" s="107">
        <f t="shared" si="10"/>
        <v>0</v>
      </c>
      <c r="I137" s="108">
        <f t="shared" si="11"/>
        <v>100</v>
      </c>
      <c r="J137" s="58"/>
      <c r="L137" s="38"/>
    </row>
    <row r="138" spans="1:12" ht="62.25" customHeight="1">
      <c r="A138" s="123" t="s">
        <v>378</v>
      </c>
      <c r="B138" s="71" t="s">
        <v>474</v>
      </c>
      <c r="C138" s="54" t="s">
        <v>313</v>
      </c>
      <c r="D138" s="108">
        <v>29.3</v>
      </c>
      <c r="E138" s="108"/>
      <c r="F138" s="107">
        <v>22</v>
      </c>
      <c r="G138" s="107">
        <f>F138-L135</f>
        <v>22</v>
      </c>
      <c r="H138" s="107">
        <f aca="true" t="shared" si="12" ref="H138:H169">F138-D138</f>
        <v>-7.300000000000001</v>
      </c>
      <c r="I138" s="108">
        <f aca="true" t="shared" si="13" ref="I138:I169">F138/D138*100</f>
        <v>75.0853242320819</v>
      </c>
      <c r="J138" s="58"/>
      <c r="L138" s="38"/>
    </row>
    <row r="139" spans="1:12" ht="31.5">
      <c r="A139" s="123" t="s">
        <v>378</v>
      </c>
      <c r="B139" s="71" t="s">
        <v>380</v>
      </c>
      <c r="C139" s="54" t="s">
        <v>486</v>
      </c>
      <c r="D139" s="108">
        <v>1240</v>
      </c>
      <c r="E139" s="108"/>
      <c r="F139" s="107">
        <v>947.1</v>
      </c>
      <c r="G139" s="107">
        <f>F139-L138</f>
        <v>947.1</v>
      </c>
      <c r="H139" s="107">
        <f t="shared" si="12"/>
        <v>-292.9</v>
      </c>
      <c r="I139" s="108">
        <f t="shared" si="13"/>
        <v>76.37903225806451</v>
      </c>
      <c r="J139" s="58"/>
      <c r="L139" s="38"/>
    </row>
    <row r="140" spans="1:12" ht="46.5" customHeight="1">
      <c r="A140" s="123" t="s">
        <v>378</v>
      </c>
      <c r="B140" s="71" t="s">
        <v>42</v>
      </c>
      <c r="C140" s="54" t="s">
        <v>155</v>
      </c>
      <c r="D140" s="108">
        <v>25.3</v>
      </c>
      <c r="E140" s="108"/>
      <c r="F140" s="107">
        <v>22.5</v>
      </c>
      <c r="G140" s="107"/>
      <c r="H140" s="107">
        <f t="shared" si="12"/>
        <v>-2.8000000000000007</v>
      </c>
      <c r="I140" s="108">
        <f t="shared" si="13"/>
        <v>88.93280632411067</v>
      </c>
      <c r="J140" s="58"/>
      <c r="L140" s="38"/>
    </row>
    <row r="141" spans="1:12" ht="27.75" customHeight="1" hidden="1">
      <c r="A141" s="88" t="s">
        <v>398</v>
      </c>
      <c r="B141" s="63" t="s">
        <v>395</v>
      </c>
      <c r="C141" s="85" t="s">
        <v>27</v>
      </c>
      <c r="D141" s="108"/>
      <c r="E141" s="108"/>
      <c r="F141" s="107"/>
      <c r="G141" s="107">
        <f>F141-L139</f>
        <v>0</v>
      </c>
      <c r="H141" s="107">
        <f t="shared" si="12"/>
        <v>0</v>
      </c>
      <c r="I141" s="108" t="e">
        <f t="shared" si="13"/>
        <v>#DIV/0!</v>
      </c>
      <c r="J141" s="58"/>
      <c r="L141" s="38"/>
    </row>
    <row r="142" spans="1:12" ht="31.5" customHeight="1" hidden="1">
      <c r="A142" s="88" t="s">
        <v>475</v>
      </c>
      <c r="B142" s="63" t="s">
        <v>521</v>
      </c>
      <c r="C142" s="85" t="s">
        <v>239</v>
      </c>
      <c r="D142" s="110">
        <f>D143</f>
        <v>0</v>
      </c>
      <c r="E142" s="110">
        <f>E143</f>
        <v>50</v>
      </c>
      <c r="F142" s="110">
        <f>F143</f>
        <v>0</v>
      </c>
      <c r="G142" s="111">
        <f>G143</f>
        <v>0</v>
      </c>
      <c r="H142" s="107">
        <f t="shared" si="12"/>
        <v>0</v>
      </c>
      <c r="I142" s="108" t="e">
        <f t="shared" si="13"/>
        <v>#DIV/0!</v>
      </c>
      <c r="J142" s="58"/>
      <c r="L142" s="38"/>
    </row>
    <row r="143" spans="1:12" ht="29.25" customHeight="1" hidden="1">
      <c r="A143" s="123" t="s">
        <v>475</v>
      </c>
      <c r="B143" s="71" t="s">
        <v>476</v>
      </c>
      <c r="C143" s="54" t="s">
        <v>241</v>
      </c>
      <c r="D143" s="109">
        <v>0</v>
      </c>
      <c r="E143" s="109">
        <v>50</v>
      </c>
      <c r="F143" s="107">
        <v>0</v>
      </c>
      <c r="G143" s="107">
        <f>F143-L142</f>
        <v>0</v>
      </c>
      <c r="H143" s="107">
        <f t="shared" si="12"/>
        <v>0</v>
      </c>
      <c r="I143" s="108" t="e">
        <f t="shared" si="13"/>
        <v>#DIV/0!</v>
      </c>
      <c r="J143" s="58"/>
      <c r="L143" s="58"/>
    </row>
    <row r="144" spans="1:12" ht="30" customHeight="1" hidden="1">
      <c r="A144" s="123" t="s">
        <v>475</v>
      </c>
      <c r="B144" s="71" t="s">
        <v>8</v>
      </c>
      <c r="C144" s="54" t="s">
        <v>10</v>
      </c>
      <c r="D144" s="109"/>
      <c r="E144" s="109"/>
      <c r="F144" s="107"/>
      <c r="G144" s="107"/>
      <c r="H144" s="107">
        <f t="shared" si="12"/>
        <v>0</v>
      </c>
      <c r="I144" s="108" t="e">
        <f t="shared" si="13"/>
        <v>#DIV/0!</v>
      </c>
      <c r="J144" s="58"/>
      <c r="L144" s="58"/>
    </row>
    <row r="145" spans="1:12" ht="31.5">
      <c r="A145" s="88"/>
      <c r="B145" s="63" t="s">
        <v>422</v>
      </c>
      <c r="C145" s="73" t="s">
        <v>238</v>
      </c>
      <c r="D145" s="108">
        <f>SUM(D146:D150)</f>
        <v>921.4</v>
      </c>
      <c r="E145" s="108">
        <f>SUM(E146:E150)</f>
        <v>0</v>
      </c>
      <c r="F145" s="108">
        <f>SUM(F146:F150)</f>
        <v>706.6</v>
      </c>
      <c r="G145" s="108">
        <f>SUM(G146:G148)</f>
        <v>706.6</v>
      </c>
      <c r="H145" s="107">
        <f t="shared" si="12"/>
        <v>-214.79999999999995</v>
      </c>
      <c r="I145" s="108">
        <f t="shared" si="13"/>
        <v>76.68764922943348</v>
      </c>
      <c r="J145" s="58"/>
      <c r="L145" s="38"/>
    </row>
    <row r="146" spans="1:12" ht="63">
      <c r="A146" s="88" t="s">
        <v>381</v>
      </c>
      <c r="B146" s="63" t="s">
        <v>382</v>
      </c>
      <c r="C146" s="54" t="s">
        <v>22</v>
      </c>
      <c r="D146" s="108">
        <v>380</v>
      </c>
      <c r="E146" s="108"/>
      <c r="F146" s="107">
        <v>275.4</v>
      </c>
      <c r="G146" s="107">
        <f>F146-L145</f>
        <v>275.4</v>
      </c>
      <c r="H146" s="107">
        <f t="shared" si="12"/>
        <v>-104.60000000000002</v>
      </c>
      <c r="I146" s="108">
        <f t="shared" si="13"/>
        <v>72.47368421052632</v>
      </c>
      <c r="J146" s="58"/>
      <c r="L146" s="38"/>
    </row>
    <row r="147" spans="1:12" ht="48" customHeight="1">
      <c r="A147" s="88" t="s">
        <v>381</v>
      </c>
      <c r="B147" s="63" t="s">
        <v>382</v>
      </c>
      <c r="C147" s="54" t="s">
        <v>235</v>
      </c>
      <c r="D147" s="108">
        <v>523.4</v>
      </c>
      <c r="E147" s="108"/>
      <c r="F147" s="107">
        <v>413.8</v>
      </c>
      <c r="G147" s="107">
        <f>F147-L146</f>
        <v>413.8</v>
      </c>
      <c r="H147" s="107">
        <f t="shared" si="12"/>
        <v>-109.59999999999997</v>
      </c>
      <c r="I147" s="108">
        <f t="shared" si="13"/>
        <v>79.05999235766144</v>
      </c>
      <c r="J147" s="58"/>
      <c r="L147" s="38"/>
    </row>
    <row r="148" spans="1:12" ht="48.75" customHeight="1">
      <c r="A148" s="88" t="s">
        <v>381</v>
      </c>
      <c r="B148" s="63" t="s">
        <v>444</v>
      </c>
      <c r="C148" s="62" t="s">
        <v>236</v>
      </c>
      <c r="D148" s="108">
        <v>18</v>
      </c>
      <c r="E148" s="108"/>
      <c r="F148" s="107">
        <v>17.4</v>
      </c>
      <c r="G148" s="107">
        <f>F148-L147</f>
        <v>17.4</v>
      </c>
      <c r="H148" s="107">
        <f t="shared" si="12"/>
        <v>-0.6000000000000014</v>
      </c>
      <c r="I148" s="108">
        <f t="shared" si="13"/>
        <v>96.66666666666666</v>
      </c>
      <c r="J148" s="58"/>
      <c r="L148" s="38"/>
    </row>
    <row r="149" spans="1:12" ht="31.5" hidden="1">
      <c r="A149" s="88" t="s">
        <v>383</v>
      </c>
      <c r="B149" s="63" t="s">
        <v>494</v>
      </c>
      <c r="C149" s="62" t="s">
        <v>30</v>
      </c>
      <c r="D149" s="108"/>
      <c r="E149" s="108"/>
      <c r="F149" s="107"/>
      <c r="G149" s="107">
        <f>F149-L148</f>
        <v>0</v>
      </c>
      <c r="H149" s="107">
        <f t="shared" si="12"/>
        <v>0</v>
      </c>
      <c r="I149" s="108" t="e">
        <f t="shared" si="13"/>
        <v>#DIV/0!</v>
      </c>
      <c r="J149" s="58"/>
      <c r="L149" s="38"/>
    </row>
    <row r="150" spans="1:12" ht="49.5" customHeight="1" hidden="1">
      <c r="A150" s="88" t="s">
        <v>381</v>
      </c>
      <c r="B150" s="63" t="s">
        <v>382</v>
      </c>
      <c r="C150" s="62" t="s">
        <v>266</v>
      </c>
      <c r="D150" s="108"/>
      <c r="E150" s="108"/>
      <c r="F150" s="107"/>
      <c r="G150" s="107"/>
      <c r="H150" s="107">
        <f t="shared" si="12"/>
        <v>0</v>
      </c>
      <c r="I150" s="108" t="e">
        <f t="shared" si="13"/>
        <v>#DIV/0!</v>
      </c>
      <c r="J150" s="58"/>
      <c r="L150" s="38"/>
    </row>
    <row r="151" spans="1:12" ht="31.5">
      <c r="A151" s="88"/>
      <c r="B151" s="63" t="s">
        <v>68</v>
      </c>
      <c r="C151" s="62" t="s">
        <v>237</v>
      </c>
      <c r="D151" s="108">
        <f>D152+D153+D154+D156+D155+D157</f>
        <v>293.09999999999997</v>
      </c>
      <c r="E151" s="108">
        <f>E152+E153+E154+E156+E155+E157</f>
        <v>0</v>
      </c>
      <c r="F151" s="108">
        <f>F152+F153+F154+F156+F155+F157</f>
        <v>283</v>
      </c>
      <c r="G151" s="107"/>
      <c r="H151" s="107">
        <f t="shared" si="12"/>
        <v>-10.099999999999966</v>
      </c>
      <c r="I151" s="108">
        <f t="shared" si="13"/>
        <v>96.5540771067895</v>
      </c>
      <c r="J151" s="58"/>
      <c r="L151" s="38"/>
    </row>
    <row r="152" spans="1:12" ht="65.25" customHeight="1">
      <c r="A152" s="88"/>
      <c r="B152" s="63" t="s">
        <v>494</v>
      </c>
      <c r="C152" s="62" t="s">
        <v>156</v>
      </c>
      <c r="D152" s="108">
        <v>3</v>
      </c>
      <c r="E152" s="108"/>
      <c r="F152" s="107">
        <v>0</v>
      </c>
      <c r="G152" s="107"/>
      <c r="H152" s="107">
        <f t="shared" si="12"/>
        <v>-3</v>
      </c>
      <c r="I152" s="108">
        <f t="shared" si="13"/>
        <v>0</v>
      </c>
      <c r="J152" s="58"/>
      <c r="L152" s="38"/>
    </row>
    <row r="153" spans="1:12" ht="63">
      <c r="A153" s="88" t="s">
        <v>383</v>
      </c>
      <c r="B153" s="63" t="s">
        <v>494</v>
      </c>
      <c r="C153" s="62" t="s">
        <v>178</v>
      </c>
      <c r="D153" s="108">
        <v>10.1</v>
      </c>
      <c r="E153" s="108"/>
      <c r="F153" s="107">
        <v>3.5</v>
      </c>
      <c r="G153" s="107">
        <f>F153-L149</f>
        <v>3.5</v>
      </c>
      <c r="H153" s="107">
        <f t="shared" si="12"/>
        <v>-6.6</v>
      </c>
      <c r="I153" s="108">
        <f t="shared" si="13"/>
        <v>34.65346534653466</v>
      </c>
      <c r="J153" s="58"/>
      <c r="L153" s="38"/>
    </row>
    <row r="154" spans="1:12" ht="47.25">
      <c r="A154" s="88" t="s">
        <v>383</v>
      </c>
      <c r="B154" s="63" t="s">
        <v>494</v>
      </c>
      <c r="C154" s="62" t="s">
        <v>267</v>
      </c>
      <c r="D154" s="108">
        <v>7.8</v>
      </c>
      <c r="E154" s="108"/>
      <c r="F154" s="107">
        <v>7.8</v>
      </c>
      <c r="G154" s="107"/>
      <c r="H154" s="107">
        <f t="shared" si="12"/>
        <v>0</v>
      </c>
      <c r="I154" s="108">
        <f t="shared" si="13"/>
        <v>100</v>
      </c>
      <c r="J154" s="58"/>
      <c r="L154" s="38"/>
    </row>
    <row r="155" spans="1:12" ht="63">
      <c r="A155" s="88"/>
      <c r="B155" s="63" t="s">
        <v>494</v>
      </c>
      <c r="C155" s="62" t="s">
        <v>179</v>
      </c>
      <c r="D155" s="108">
        <v>267.2</v>
      </c>
      <c r="E155" s="108"/>
      <c r="F155" s="107">
        <v>266.7</v>
      </c>
      <c r="G155" s="107"/>
      <c r="H155" s="107">
        <f t="shared" si="12"/>
        <v>-0.5</v>
      </c>
      <c r="I155" s="108">
        <f t="shared" si="13"/>
        <v>99.812874251497</v>
      </c>
      <c r="J155" s="58"/>
      <c r="L155" s="38"/>
    </row>
    <row r="156" spans="1:12" ht="31.5">
      <c r="A156" s="88"/>
      <c r="B156" s="63" t="s">
        <v>494</v>
      </c>
      <c r="C156" s="62" t="s">
        <v>169</v>
      </c>
      <c r="D156" s="108">
        <v>0</v>
      </c>
      <c r="E156" s="108"/>
      <c r="F156" s="107">
        <v>0</v>
      </c>
      <c r="G156" s="107"/>
      <c r="H156" s="107">
        <f t="shared" si="12"/>
        <v>0</v>
      </c>
      <c r="I156" s="108" t="e">
        <f t="shared" si="13"/>
        <v>#DIV/0!</v>
      </c>
      <c r="J156" s="58"/>
      <c r="L156" s="38"/>
    </row>
    <row r="157" spans="1:12" ht="31.5">
      <c r="A157" s="88" t="s">
        <v>383</v>
      </c>
      <c r="B157" s="63" t="s">
        <v>242</v>
      </c>
      <c r="C157" s="62" t="s">
        <v>243</v>
      </c>
      <c r="D157" s="108">
        <v>5</v>
      </c>
      <c r="E157" s="108"/>
      <c r="F157" s="107">
        <v>5</v>
      </c>
      <c r="G157" s="107"/>
      <c r="H157" s="107">
        <f t="shared" si="12"/>
        <v>0</v>
      </c>
      <c r="I157" s="108">
        <f t="shared" si="13"/>
        <v>100</v>
      </c>
      <c r="J157" s="58"/>
      <c r="L157" s="38"/>
    </row>
    <row r="158" spans="1:12" ht="32.25" customHeight="1">
      <c r="A158" s="88" t="s">
        <v>477</v>
      </c>
      <c r="B158" s="63" t="s">
        <v>522</v>
      </c>
      <c r="C158" s="54" t="s">
        <v>246</v>
      </c>
      <c r="D158" s="108">
        <f>D159+D160</f>
        <v>292.4</v>
      </c>
      <c r="E158" s="108">
        <f>E159+E160</f>
        <v>0</v>
      </c>
      <c r="F158" s="108">
        <f>F159+F160</f>
        <v>226.3</v>
      </c>
      <c r="G158" s="107"/>
      <c r="H158" s="107">
        <f t="shared" si="12"/>
        <v>-66.09999999999997</v>
      </c>
      <c r="I158" s="108">
        <f t="shared" si="13"/>
        <v>77.39398084815322</v>
      </c>
      <c r="J158" s="58"/>
      <c r="L158" s="38"/>
    </row>
    <row r="159" spans="1:12" ht="60" customHeight="1">
      <c r="A159" s="88" t="s">
        <v>477</v>
      </c>
      <c r="B159" s="63" t="s">
        <v>402</v>
      </c>
      <c r="C159" s="54" t="s">
        <v>247</v>
      </c>
      <c r="D159" s="108">
        <v>34.2</v>
      </c>
      <c r="E159" s="108"/>
      <c r="F159" s="107">
        <v>29.5</v>
      </c>
      <c r="G159" s="107">
        <f>F159-L158</f>
        <v>29.5</v>
      </c>
      <c r="H159" s="107">
        <f t="shared" si="12"/>
        <v>-4.700000000000003</v>
      </c>
      <c r="I159" s="108">
        <f t="shared" si="13"/>
        <v>86.25730994152046</v>
      </c>
      <c r="J159" s="58"/>
      <c r="L159" s="38"/>
    </row>
    <row r="160" spans="1:12" ht="31.5">
      <c r="A160" s="88" t="s">
        <v>477</v>
      </c>
      <c r="B160" s="63" t="s">
        <v>394</v>
      </c>
      <c r="C160" s="54" t="s">
        <v>2</v>
      </c>
      <c r="D160" s="108">
        <v>258.2</v>
      </c>
      <c r="E160" s="108"/>
      <c r="F160" s="107">
        <v>196.8</v>
      </c>
      <c r="G160" s="107">
        <f>F160-L159</f>
        <v>196.8</v>
      </c>
      <c r="H160" s="107">
        <f t="shared" si="12"/>
        <v>-61.39999999999998</v>
      </c>
      <c r="I160" s="108">
        <f t="shared" si="13"/>
        <v>76.21998450813324</v>
      </c>
      <c r="J160" s="58"/>
      <c r="L160" s="38"/>
    </row>
    <row r="161" spans="1:12" ht="14.25" customHeight="1">
      <c r="A161" s="88"/>
      <c r="B161" s="63" t="s">
        <v>523</v>
      </c>
      <c r="C161" s="54" t="s">
        <v>248</v>
      </c>
      <c r="D161" s="108">
        <f>D163+D172+D174+D175+D176+D177+D178+D179+D182+D181+D173+D164+D180+D183+D162</f>
        <v>456.3</v>
      </c>
      <c r="E161" s="108">
        <f>E163+E172+E174+E175+E176+E177+E178+E179+E182+E181+E173+E164+E180+E183+E162</f>
        <v>60</v>
      </c>
      <c r="F161" s="108">
        <f>F163+F172+F174+F175+F176+F177+F178+F179+F182+F181+F173+F164+F180+F183+F162</f>
        <v>181.70000000000002</v>
      </c>
      <c r="G161" s="108" t="e">
        <f>G162+G163+G164+G165+G168+G169+G174+G175+G182+#REF!+#REF!+#REF!</f>
        <v>#REF!</v>
      </c>
      <c r="H161" s="107">
        <f t="shared" si="12"/>
        <v>-274.6</v>
      </c>
      <c r="I161" s="108">
        <f t="shared" si="13"/>
        <v>39.82029366644751</v>
      </c>
      <c r="J161" s="58"/>
      <c r="L161" s="38"/>
    </row>
    <row r="162" spans="1:12" ht="15.75">
      <c r="A162" s="88" t="s">
        <v>384</v>
      </c>
      <c r="B162" s="63" t="s">
        <v>385</v>
      </c>
      <c r="C162" s="73" t="s">
        <v>419</v>
      </c>
      <c r="D162" s="108">
        <v>5</v>
      </c>
      <c r="E162" s="108">
        <v>60</v>
      </c>
      <c r="F162" s="107">
        <v>0</v>
      </c>
      <c r="G162" s="107">
        <f>F162-L161</f>
        <v>0</v>
      </c>
      <c r="H162" s="107">
        <f t="shared" si="12"/>
        <v>-5</v>
      </c>
      <c r="I162" s="108">
        <f t="shared" si="13"/>
        <v>0</v>
      </c>
      <c r="J162" s="58"/>
      <c r="L162" s="58"/>
    </row>
    <row r="163" spans="1:12" ht="19.5" customHeight="1" hidden="1">
      <c r="A163" s="88" t="s">
        <v>384</v>
      </c>
      <c r="B163" s="63" t="s">
        <v>487</v>
      </c>
      <c r="C163" s="54" t="s">
        <v>249</v>
      </c>
      <c r="D163" s="108"/>
      <c r="E163" s="108"/>
      <c r="F163" s="108"/>
      <c r="G163" s="107">
        <f>F163-L162</f>
        <v>0</v>
      </c>
      <c r="H163" s="107">
        <f t="shared" si="12"/>
        <v>0</v>
      </c>
      <c r="I163" s="108" t="e">
        <f t="shared" si="13"/>
        <v>#DIV/0!</v>
      </c>
      <c r="J163" s="58"/>
      <c r="L163" s="38"/>
    </row>
    <row r="164" spans="1:12" ht="46.5" customHeight="1">
      <c r="A164" s="88" t="s">
        <v>387</v>
      </c>
      <c r="B164" s="63" t="s">
        <v>487</v>
      </c>
      <c r="C164" s="54" t="s">
        <v>250</v>
      </c>
      <c r="D164" s="108">
        <v>2.3</v>
      </c>
      <c r="E164" s="108"/>
      <c r="F164" s="107">
        <v>2.3</v>
      </c>
      <c r="G164" s="107">
        <f>F164-L163</f>
        <v>2.3</v>
      </c>
      <c r="H164" s="107">
        <f t="shared" si="12"/>
        <v>0</v>
      </c>
      <c r="I164" s="108">
        <f t="shared" si="13"/>
        <v>100</v>
      </c>
      <c r="J164" s="58"/>
      <c r="L164" s="38"/>
    </row>
    <row r="165" spans="1:12" ht="63" hidden="1">
      <c r="A165" s="123" t="s">
        <v>387</v>
      </c>
      <c r="B165" s="71" t="s">
        <v>393</v>
      </c>
      <c r="C165" s="125" t="s">
        <v>14</v>
      </c>
      <c r="D165" s="108"/>
      <c r="E165" s="108"/>
      <c r="F165" s="107"/>
      <c r="G165" s="107">
        <f>F165-L164</f>
        <v>0</v>
      </c>
      <c r="H165" s="107">
        <f t="shared" si="12"/>
        <v>0</v>
      </c>
      <c r="I165" s="108" t="e">
        <f t="shared" si="13"/>
        <v>#DIV/0!</v>
      </c>
      <c r="J165" s="58"/>
      <c r="L165" s="58"/>
    </row>
    <row r="166" spans="1:12" ht="31.5" hidden="1">
      <c r="A166" s="88" t="s">
        <v>384</v>
      </c>
      <c r="B166" s="63" t="s">
        <v>386</v>
      </c>
      <c r="C166" s="54" t="s">
        <v>496</v>
      </c>
      <c r="D166" s="108"/>
      <c r="E166" s="108"/>
      <c r="F166" s="108"/>
      <c r="G166" s="107">
        <f>F166-L165</f>
        <v>0</v>
      </c>
      <c r="H166" s="107">
        <f t="shared" si="12"/>
        <v>0</v>
      </c>
      <c r="I166" s="108" t="e">
        <f t="shared" si="13"/>
        <v>#DIV/0!</v>
      </c>
      <c r="J166" s="58"/>
      <c r="L166" s="58"/>
    </row>
    <row r="167" spans="1:12" ht="15.75" hidden="1">
      <c r="A167" s="88"/>
      <c r="B167" s="63"/>
      <c r="C167" s="54"/>
      <c r="D167" s="108"/>
      <c r="E167" s="108"/>
      <c r="F167" s="108"/>
      <c r="G167" s="107"/>
      <c r="H167" s="107">
        <f t="shared" si="12"/>
        <v>0</v>
      </c>
      <c r="I167" s="108" t="e">
        <f t="shared" si="13"/>
        <v>#DIV/0!</v>
      </c>
      <c r="J167" s="58"/>
      <c r="L167" s="58"/>
    </row>
    <row r="168" spans="1:12" ht="47.25" hidden="1">
      <c r="A168" s="88" t="s">
        <v>384</v>
      </c>
      <c r="B168" s="63" t="s">
        <v>386</v>
      </c>
      <c r="C168" s="54" t="s">
        <v>16</v>
      </c>
      <c r="D168" s="108"/>
      <c r="E168" s="108"/>
      <c r="F168" s="108"/>
      <c r="G168" s="107"/>
      <c r="H168" s="107">
        <f t="shared" si="12"/>
        <v>0</v>
      </c>
      <c r="I168" s="108" t="e">
        <f t="shared" si="13"/>
        <v>#DIV/0!</v>
      </c>
      <c r="J168" s="58"/>
      <c r="L168" s="58"/>
    </row>
    <row r="169" spans="1:12" ht="15.75" hidden="1">
      <c r="A169" s="88" t="s">
        <v>384</v>
      </c>
      <c r="B169" s="63" t="s">
        <v>386</v>
      </c>
      <c r="C169" s="54" t="s">
        <v>15</v>
      </c>
      <c r="D169" s="108"/>
      <c r="E169" s="108"/>
      <c r="F169" s="108"/>
      <c r="G169" s="107">
        <f>F169-L167</f>
        <v>0</v>
      </c>
      <c r="H169" s="107">
        <f t="shared" si="12"/>
        <v>0</v>
      </c>
      <c r="I169" s="108" t="e">
        <f t="shared" si="13"/>
        <v>#DIV/0!</v>
      </c>
      <c r="J169" s="58"/>
      <c r="L169" s="58"/>
    </row>
    <row r="170" spans="1:12" ht="15.75" hidden="1">
      <c r="A170" s="88" t="s">
        <v>384</v>
      </c>
      <c r="B170" s="63" t="s">
        <v>386</v>
      </c>
      <c r="C170" s="54" t="s">
        <v>509</v>
      </c>
      <c r="D170" s="108"/>
      <c r="E170" s="108"/>
      <c r="F170" s="108"/>
      <c r="G170" s="107">
        <f>F170-L169</f>
        <v>0</v>
      </c>
      <c r="H170" s="107">
        <f aca="true" t="shared" si="14" ref="H170:H187">F170-D170</f>
        <v>0</v>
      </c>
      <c r="I170" s="108" t="e">
        <f aca="true" t="shared" si="15" ref="I170:I187">F170/D170*100</f>
        <v>#DIV/0!</v>
      </c>
      <c r="J170" s="58"/>
      <c r="L170" s="58"/>
    </row>
    <row r="171" spans="1:12" ht="31.5" hidden="1">
      <c r="A171" s="88" t="s">
        <v>384</v>
      </c>
      <c r="B171" s="63" t="s">
        <v>386</v>
      </c>
      <c r="C171" s="54" t="s">
        <v>7</v>
      </c>
      <c r="D171" s="108"/>
      <c r="E171" s="108"/>
      <c r="F171" s="108"/>
      <c r="G171" s="107">
        <f>F171-L170</f>
        <v>0</v>
      </c>
      <c r="H171" s="107">
        <f t="shared" si="14"/>
        <v>0</v>
      </c>
      <c r="I171" s="108" t="e">
        <f t="shared" si="15"/>
        <v>#DIV/0!</v>
      </c>
      <c r="J171" s="58"/>
      <c r="L171" s="58"/>
    </row>
    <row r="172" spans="1:12" ht="15.75" hidden="1">
      <c r="A172" s="88" t="s">
        <v>384</v>
      </c>
      <c r="B172" s="63" t="s">
        <v>385</v>
      </c>
      <c r="C172" s="54" t="s">
        <v>419</v>
      </c>
      <c r="D172" s="108"/>
      <c r="E172" s="108"/>
      <c r="F172" s="108"/>
      <c r="G172" s="107"/>
      <c r="H172" s="107">
        <f t="shared" si="14"/>
        <v>0</v>
      </c>
      <c r="I172" s="108" t="e">
        <f t="shared" si="15"/>
        <v>#DIV/0!</v>
      </c>
      <c r="J172" s="58"/>
      <c r="L172" s="58"/>
    </row>
    <row r="173" spans="1:12" ht="47.25" hidden="1">
      <c r="A173" s="88"/>
      <c r="B173" s="63" t="s">
        <v>100</v>
      </c>
      <c r="C173" s="54" t="s">
        <v>101</v>
      </c>
      <c r="D173" s="108"/>
      <c r="E173" s="108"/>
      <c r="F173" s="108"/>
      <c r="G173" s="107"/>
      <c r="H173" s="107">
        <f t="shared" si="14"/>
        <v>0</v>
      </c>
      <c r="I173" s="108" t="e">
        <f t="shared" si="15"/>
        <v>#DIV/0!</v>
      </c>
      <c r="J173" s="58"/>
      <c r="L173" s="58"/>
    </row>
    <row r="174" spans="1:12" ht="63">
      <c r="A174" s="88" t="s">
        <v>387</v>
      </c>
      <c r="B174" s="63" t="s">
        <v>524</v>
      </c>
      <c r="C174" s="54" t="s">
        <v>342</v>
      </c>
      <c r="D174" s="108">
        <v>73</v>
      </c>
      <c r="E174" s="108"/>
      <c r="F174" s="108">
        <v>41.2</v>
      </c>
      <c r="G174" s="107"/>
      <c r="H174" s="107">
        <f t="shared" si="14"/>
        <v>-31.799999999999997</v>
      </c>
      <c r="I174" s="108">
        <f t="shared" si="15"/>
        <v>56.43835616438356</v>
      </c>
      <c r="J174" s="58"/>
      <c r="L174" s="58"/>
    </row>
    <row r="175" spans="1:12" ht="63">
      <c r="A175" s="88" t="s">
        <v>387</v>
      </c>
      <c r="B175" s="63" t="s">
        <v>524</v>
      </c>
      <c r="C175" s="54" t="s">
        <v>255</v>
      </c>
      <c r="D175" s="108">
        <v>47</v>
      </c>
      <c r="E175" s="108"/>
      <c r="F175" s="108">
        <v>29.3</v>
      </c>
      <c r="G175" s="107"/>
      <c r="H175" s="107">
        <f t="shared" si="14"/>
        <v>-17.7</v>
      </c>
      <c r="I175" s="108">
        <f t="shared" si="15"/>
        <v>62.3404255319149</v>
      </c>
      <c r="J175" s="58"/>
      <c r="L175" s="58"/>
    </row>
    <row r="176" spans="1:12" ht="63">
      <c r="A176" s="88"/>
      <c r="B176" s="63" t="s">
        <v>524</v>
      </c>
      <c r="C176" s="54" t="s">
        <v>343</v>
      </c>
      <c r="D176" s="108">
        <v>15</v>
      </c>
      <c r="E176" s="108"/>
      <c r="F176" s="108">
        <v>8.6</v>
      </c>
      <c r="G176" s="107"/>
      <c r="H176" s="107">
        <f t="shared" si="14"/>
        <v>-6.4</v>
      </c>
      <c r="I176" s="108">
        <f t="shared" si="15"/>
        <v>57.333333333333336</v>
      </c>
      <c r="J176" s="58"/>
      <c r="L176" s="58"/>
    </row>
    <row r="177" spans="1:12" ht="63">
      <c r="A177" s="88"/>
      <c r="B177" s="63" t="s">
        <v>524</v>
      </c>
      <c r="C177" s="54" t="s">
        <v>344</v>
      </c>
      <c r="D177" s="108">
        <v>15</v>
      </c>
      <c r="E177" s="108"/>
      <c r="F177" s="108">
        <v>8.2</v>
      </c>
      <c r="G177" s="107"/>
      <c r="H177" s="107">
        <f t="shared" si="14"/>
        <v>-6.800000000000001</v>
      </c>
      <c r="I177" s="108">
        <f t="shared" si="15"/>
        <v>54.666666666666664</v>
      </c>
      <c r="J177" s="58"/>
      <c r="L177" s="58"/>
    </row>
    <row r="178" spans="1:12" ht="62.25" customHeight="1">
      <c r="A178" s="88"/>
      <c r="B178" s="63" t="s">
        <v>524</v>
      </c>
      <c r="C178" s="54" t="s">
        <v>256</v>
      </c>
      <c r="D178" s="108">
        <v>45</v>
      </c>
      <c r="E178" s="108"/>
      <c r="F178" s="108">
        <v>30</v>
      </c>
      <c r="G178" s="107"/>
      <c r="H178" s="107">
        <f t="shared" si="14"/>
        <v>-15</v>
      </c>
      <c r="I178" s="108">
        <f t="shared" si="15"/>
        <v>66.66666666666666</v>
      </c>
      <c r="J178" s="58"/>
      <c r="L178" s="58"/>
    </row>
    <row r="179" spans="1:12" ht="0.75" customHeight="1" hidden="1">
      <c r="A179" s="88"/>
      <c r="B179" s="63" t="s">
        <v>524</v>
      </c>
      <c r="C179" s="54" t="s">
        <v>257</v>
      </c>
      <c r="D179" s="108"/>
      <c r="E179" s="108"/>
      <c r="F179" s="108"/>
      <c r="G179" s="107"/>
      <c r="H179" s="107">
        <f t="shared" si="14"/>
        <v>0</v>
      </c>
      <c r="I179" s="108" t="e">
        <f t="shared" si="15"/>
        <v>#DIV/0!</v>
      </c>
      <c r="J179" s="58"/>
      <c r="L179" s="58"/>
    </row>
    <row r="180" spans="1:12" ht="78" customHeight="1" hidden="1">
      <c r="A180" s="88"/>
      <c r="B180" s="63" t="s">
        <v>524</v>
      </c>
      <c r="C180" s="54" t="s">
        <v>11</v>
      </c>
      <c r="D180" s="108"/>
      <c r="E180" s="108"/>
      <c r="F180" s="108"/>
      <c r="G180" s="107"/>
      <c r="H180" s="107">
        <f t="shared" si="14"/>
        <v>0</v>
      </c>
      <c r="I180" s="108" t="e">
        <f t="shared" si="15"/>
        <v>#DIV/0!</v>
      </c>
      <c r="J180" s="58"/>
      <c r="L180" s="58"/>
    </row>
    <row r="181" spans="1:12" ht="78.75" hidden="1">
      <c r="A181" s="88"/>
      <c r="B181" s="63" t="s">
        <v>524</v>
      </c>
      <c r="C181" s="54" t="s">
        <v>99</v>
      </c>
      <c r="D181" s="108"/>
      <c r="E181" s="108"/>
      <c r="F181" s="108"/>
      <c r="G181" s="107"/>
      <c r="H181" s="107">
        <f t="shared" si="14"/>
        <v>0</v>
      </c>
      <c r="I181" s="108" t="e">
        <f t="shared" si="15"/>
        <v>#DIV/0!</v>
      </c>
      <c r="J181" s="58"/>
      <c r="L181" s="58"/>
    </row>
    <row r="182" spans="1:12" ht="14.25" customHeight="1">
      <c r="A182" s="88" t="s">
        <v>387</v>
      </c>
      <c r="B182" s="63" t="s">
        <v>386</v>
      </c>
      <c r="C182" s="54" t="s">
        <v>258</v>
      </c>
      <c r="D182" s="108">
        <v>109</v>
      </c>
      <c r="E182" s="108"/>
      <c r="F182" s="108">
        <v>62.1</v>
      </c>
      <c r="G182" s="107"/>
      <c r="H182" s="107">
        <f t="shared" si="14"/>
        <v>-46.9</v>
      </c>
      <c r="I182" s="108">
        <f t="shared" si="15"/>
        <v>56.972477064220186</v>
      </c>
      <c r="J182" s="58"/>
      <c r="L182" s="58"/>
    </row>
    <row r="183" spans="1:12" ht="31.5">
      <c r="A183" s="88"/>
      <c r="B183" s="63" t="s">
        <v>386</v>
      </c>
      <c r="C183" s="54" t="s">
        <v>454</v>
      </c>
      <c r="D183" s="108">
        <v>145</v>
      </c>
      <c r="E183" s="108"/>
      <c r="F183" s="108">
        <v>0</v>
      </c>
      <c r="G183" s="107"/>
      <c r="H183" s="107">
        <f t="shared" si="14"/>
        <v>-145</v>
      </c>
      <c r="I183" s="108">
        <f t="shared" si="15"/>
        <v>0</v>
      </c>
      <c r="J183" s="58"/>
      <c r="L183" s="58"/>
    </row>
    <row r="184" spans="1:12" ht="15.75">
      <c r="A184" s="88"/>
      <c r="B184" s="63"/>
      <c r="C184" s="54" t="s">
        <v>478</v>
      </c>
      <c r="D184" s="108">
        <f>D10+D20+D21+D38+D114+D123+D130+D135+D142+D145+D151+D158+D161</f>
        <v>121683.2</v>
      </c>
      <c r="E184" s="108">
        <f>E10+E20+E21+E38+E114+E123+E130+E135+E142+E145+E151+E158+E161</f>
        <v>786</v>
      </c>
      <c r="F184" s="108">
        <f>F10+F20+F21+F38+F114+F123+F130+F135+F142+F145+F151+F158+F161</f>
        <v>91216.40000000001</v>
      </c>
      <c r="G184" s="108" t="e">
        <f>G10+G21+G36+G38+G114+G123+G130+G135+G141+G143+G145+G149+G153+G159+G160+G162+G163+G165+G164+G166+G167+G169+G170+G171</f>
        <v>#REF!</v>
      </c>
      <c r="H184" s="107">
        <f t="shared" si="14"/>
        <v>-30466.79999999999</v>
      </c>
      <c r="I184" s="108">
        <f t="shared" si="15"/>
        <v>74.9621969178983</v>
      </c>
      <c r="J184" s="58"/>
      <c r="L184" s="38"/>
    </row>
    <row r="185" spans="1:12" ht="18.75" customHeight="1">
      <c r="A185" s="88" t="s">
        <v>387</v>
      </c>
      <c r="B185" s="63" t="s">
        <v>388</v>
      </c>
      <c r="C185" s="54" t="s">
        <v>479</v>
      </c>
      <c r="D185" s="108">
        <v>59464.6</v>
      </c>
      <c r="E185" s="108"/>
      <c r="F185" s="107">
        <v>44114.1</v>
      </c>
      <c r="G185" s="107">
        <f>F185-L184</f>
        <v>44114.1</v>
      </c>
      <c r="H185" s="107">
        <f t="shared" si="14"/>
        <v>-15350.5</v>
      </c>
      <c r="I185" s="108">
        <f t="shared" si="15"/>
        <v>74.18548178243863</v>
      </c>
      <c r="J185" s="58"/>
      <c r="L185" s="58"/>
    </row>
    <row r="186" spans="1:12" ht="13.5" customHeight="1" hidden="1">
      <c r="A186" s="88"/>
      <c r="B186" s="63" t="s">
        <v>170</v>
      </c>
      <c r="C186" s="54" t="s">
        <v>463</v>
      </c>
      <c r="D186" s="108"/>
      <c r="E186" s="108"/>
      <c r="F186" s="107"/>
      <c r="G186" s="107"/>
      <c r="H186" s="107">
        <f t="shared" si="14"/>
        <v>0</v>
      </c>
      <c r="I186" s="108" t="e">
        <f t="shared" si="15"/>
        <v>#DIV/0!</v>
      </c>
      <c r="J186" s="58"/>
      <c r="L186" s="58"/>
    </row>
    <row r="187" spans="1:12" ht="15.75">
      <c r="A187" s="88"/>
      <c r="B187" s="88"/>
      <c r="C187" s="54" t="s">
        <v>339</v>
      </c>
      <c r="D187" s="108">
        <f>SUM(D184:D186)</f>
        <v>181147.8</v>
      </c>
      <c r="E187" s="108">
        <f>SUM(E184:E186)</f>
        <v>786</v>
      </c>
      <c r="F187" s="108">
        <f>SUM(F184:F186)</f>
        <v>135330.5</v>
      </c>
      <c r="G187" s="108" t="e">
        <f>G184+G185</f>
        <v>#REF!</v>
      </c>
      <c r="H187" s="107">
        <f t="shared" si="14"/>
        <v>-45817.29999999999</v>
      </c>
      <c r="I187" s="108">
        <f t="shared" si="15"/>
        <v>74.70722802043414</v>
      </c>
      <c r="J187" s="101"/>
      <c r="L187" s="102"/>
    </row>
    <row r="188" spans="1:12" ht="15.75">
      <c r="A188" s="158"/>
      <c r="B188" s="158"/>
      <c r="C188" s="158"/>
      <c r="D188" s="158"/>
      <c r="E188" s="158"/>
      <c r="F188" s="158"/>
      <c r="G188" s="158"/>
      <c r="H188" s="158"/>
      <c r="I188" s="159"/>
      <c r="J188" s="101"/>
      <c r="L188" s="102"/>
    </row>
    <row r="189" spans="1:12" ht="15.75">
      <c r="A189" s="89"/>
      <c r="B189" s="90"/>
      <c r="C189" s="91" t="s">
        <v>5</v>
      </c>
      <c r="D189" s="112">
        <f>D190+D192+D204+D211+D227+D233+D236+D242+D246+D251+D254+D257+D263+D191</f>
        <v>26720.9</v>
      </c>
      <c r="E189" s="112">
        <f>E190+E192+E204+E211+E227+E233+E236+E242+E246+E251+E254+E257+E263+E191</f>
        <v>0</v>
      </c>
      <c r="F189" s="112">
        <f>F190+F192+F204+F211+F227+F233+F236+F242+F246+F251+F254+F257+F263+F191</f>
        <v>4433.899999999999</v>
      </c>
      <c r="G189" s="112"/>
      <c r="H189" s="107">
        <f aca="true" t="shared" si="16" ref="H189:H220">F189-D189</f>
        <v>-22287.000000000004</v>
      </c>
      <c r="I189" s="114">
        <f aca="true" t="shared" si="17" ref="I189:I220">F189/D189*100</f>
        <v>16.593378217051065</v>
      </c>
      <c r="J189" s="101"/>
      <c r="L189" s="102"/>
    </row>
    <row r="190" spans="1:12" ht="25.5" customHeight="1">
      <c r="A190" s="92"/>
      <c r="B190" s="93" t="s">
        <v>289</v>
      </c>
      <c r="C190" s="94" t="s">
        <v>109</v>
      </c>
      <c r="D190" s="112">
        <v>57.3</v>
      </c>
      <c r="E190" s="112"/>
      <c r="F190" s="112">
        <v>57.3</v>
      </c>
      <c r="G190" s="112"/>
      <c r="H190" s="107">
        <f t="shared" si="16"/>
        <v>0</v>
      </c>
      <c r="I190" s="114">
        <f t="shared" si="17"/>
        <v>100</v>
      </c>
      <c r="J190" s="101"/>
      <c r="L190" s="102"/>
    </row>
    <row r="191" spans="1:12" ht="0.75" customHeight="1" hidden="1">
      <c r="A191" s="92"/>
      <c r="B191" s="93" t="s">
        <v>284</v>
      </c>
      <c r="C191" s="94" t="s">
        <v>285</v>
      </c>
      <c r="D191" s="113"/>
      <c r="E191" s="113"/>
      <c r="F191" s="113">
        <v>0</v>
      </c>
      <c r="G191" s="113"/>
      <c r="H191" s="107">
        <f t="shared" si="16"/>
        <v>0</v>
      </c>
      <c r="I191" s="114" t="e">
        <f t="shared" si="17"/>
        <v>#DIV/0!</v>
      </c>
      <c r="J191" s="101"/>
      <c r="L191" s="102"/>
    </row>
    <row r="192" spans="1:12" ht="15.75">
      <c r="A192" s="95"/>
      <c r="B192" s="100" t="s">
        <v>353</v>
      </c>
      <c r="C192" s="96" t="s">
        <v>515</v>
      </c>
      <c r="D192" s="113">
        <f>D193+D195+D198+D196+D201+D194+D197+D199+D200+D203+D202</f>
        <v>992.9</v>
      </c>
      <c r="E192" s="113">
        <f>E193+E195+E198+E196+E201+E194+E197+E199+E200+E203+E202</f>
        <v>0</v>
      </c>
      <c r="F192" s="113">
        <f>F193+F195+F198+F196+F201+F194+F197+F199+F200+F203+F202</f>
        <v>161.29999999999998</v>
      </c>
      <c r="G192" s="115"/>
      <c r="H192" s="107">
        <f t="shared" si="16"/>
        <v>-831.6</v>
      </c>
      <c r="I192" s="114">
        <f t="shared" si="17"/>
        <v>16.245341927686574</v>
      </c>
      <c r="J192" s="101"/>
      <c r="L192" s="102"/>
    </row>
    <row r="193" spans="1:12" ht="15.75">
      <c r="A193" s="95"/>
      <c r="B193" s="74" t="s">
        <v>411</v>
      </c>
      <c r="C193" s="62" t="s">
        <v>185</v>
      </c>
      <c r="D193" s="113">
        <v>646.1</v>
      </c>
      <c r="E193" s="113"/>
      <c r="F193" s="113">
        <v>0</v>
      </c>
      <c r="G193" s="115"/>
      <c r="H193" s="107">
        <f t="shared" si="16"/>
        <v>-646.1</v>
      </c>
      <c r="I193" s="114">
        <f t="shared" si="17"/>
        <v>0</v>
      </c>
      <c r="J193" s="101"/>
      <c r="L193" s="102"/>
    </row>
    <row r="194" spans="1:12" ht="78.75" hidden="1">
      <c r="A194" s="95"/>
      <c r="B194" s="74" t="s">
        <v>411</v>
      </c>
      <c r="C194" s="62" t="s">
        <v>102</v>
      </c>
      <c r="D194" s="113"/>
      <c r="E194" s="113"/>
      <c r="F194" s="113"/>
      <c r="G194" s="115"/>
      <c r="H194" s="107">
        <f t="shared" si="16"/>
        <v>0</v>
      </c>
      <c r="I194" s="114" t="e">
        <f t="shared" si="17"/>
        <v>#DIV/0!</v>
      </c>
      <c r="J194" s="101"/>
      <c r="L194" s="102"/>
    </row>
    <row r="195" spans="1:12" ht="47.25" hidden="1">
      <c r="A195" s="95"/>
      <c r="B195" s="74" t="s">
        <v>411</v>
      </c>
      <c r="C195" s="62" t="s">
        <v>222</v>
      </c>
      <c r="D195" s="113"/>
      <c r="E195" s="113"/>
      <c r="F195" s="113"/>
      <c r="G195" s="115"/>
      <c r="H195" s="107">
        <f t="shared" si="16"/>
        <v>0</v>
      </c>
      <c r="I195" s="114" t="e">
        <f t="shared" si="17"/>
        <v>#DIV/0!</v>
      </c>
      <c r="J195" s="101"/>
      <c r="L195" s="102"/>
    </row>
    <row r="196" spans="1:12" ht="15.75">
      <c r="A196" s="95"/>
      <c r="B196" s="74" t="s">
        <v>413</v>
      </c>
      <c r="C196" s="62" t="s">
        <v>138</v>
      </c>
      <c r="D196" s="113">
        <v>198.2</v>
      </c>
      <c r="E196" s="113"/>
      <c r="F196" s="113">
        <v>12.7</v>
      </c>
      <c r="G196" s="115"/>
      <c r="H196" s="107">
        <f t="shared" si="16"/>
        <v>-185.5</v>
      </c>
      <c r="I196" s="114">
        <f t="shared" si="17"/>
        <v>6.407669021190716</v>
      </c>
      <c r="J196" s="101"/>
      <c r="L196" s="102"/>
    </row>
    <row r="197" spans="1:12" ht="78" customHeight="1">
      <c r="A197" s="95"/>
      <c r="B197" s="74" t="s">
        <v>413</v>
      </c>
      <c r="C197" s="62" t="s">
        <v>102</v>
      </c>
      <c r="D197" s="113">
        <v>148.6</v>
      </c>
      <c r="E197" s="113"/>
      <c r="F197" s="113">
        <v>148.6</v>
      </c>
      <c r="G197" s="115"/>
      <c r="H197" s="107">
        <f t="shared" si="16"/>
        <v>0</v>
      </c>
      <c r="I197" s="114">
        <f t="shared" si="17"/>
        <v>100</v>
      </c>
      <c r="J197" s="101"/>
      <c r="L197" s="102"/>
    </row>
    <row r="198" spans="1:12" ht="0.75" customHeight="1" hidden="1">
      <c r="A198" s="95"/>
      <c r="B198" s="74" t="s">
        <v>413</v>
      </c>
      <c r="C198" s="62" t="s">
        <v>512</v>
      </c>
      <c r="D198" s="113"/>
      <c r="E198" s="113"/>
      <c r="F198" s="113"/>
      <c r="G198" s="115"/>
      <c r="H198" s="107">
        <f t="shared" si="16"/>
        <v>0</v>
      </c>
      <c r="I198" s="114" t="e">
        <f t="shared" si="17"/>
        <v>#DIV/0!</v>
      </c>
      <c r="J198" s="101"/>
      <c r="L198" s="102"/>
    </row>
    <row r="199" spans="1:12" ht="15.75" hidden="1">
      <c r="A199" s="95"/>
      <c r="B199" s="74" t="s">
        <v>430</v>
      </c>
      <c r="C199" s="62" t="s">
        <v>66</v>
      </c>
      <c r="D199" s="113"/>
      <c r="E199" s="113"/>
      <c r="F199" s="113"/>
      <c r="G199" s="115"/>
      <c r="H199" s="107">
        <f t="shared" si="16"/>
        <v>0</v>
      </c>
      <c r="I199" s="114" t="e">
        <f t="shared" si="17"/>
        <v>#DIV/0!</v>
      </c>
      <c r="J199" s="101"/>
      <c r="L199" s="102"/>
    </row>
    <row r="200" spans="1:12" ht="31.5" hidden="1">
      <c r="A200" s="95"/>
      <c r="B200" s="74" t="s">
        <v>431</v>
      </c>
      <c r="C200" s="62" t="s">
        <v>111</v>
      </c>
      <c r="D200" s="113"/>
      <c r="E200" s="113"/>
      <c r="F200" s="113"/>
      <c r="G200" s="115"/>
      <c r="H200" s="107">
        <f t="shared" si="16"/>
        <v>0</v>
      </c>
      <c r="I200" s="114" t="e">
        <f t="shared" si="17"/>
        <v>#DIV/0!</v>
      </c>
      <c r="J200" s="101"/>
      <c r="L200" s="102"/>
    </row>
    <row r="201" spans="1:12" ht="47.25" hidden="1">
      <c r="A201" s="95"/>
      <c r="B201" s="74" t="s">
        <v>432</v>
      </c>
      <c r="C201" s="73" t="s">
        <v>336</v>
      </c>
      <c r="D201" s="113"/>
      <c r="E201" s="113"/>
      <c r="F201" s="113"/>
      <c r="G201" s="115"/>
      <c r="H201" s="107">
        <f t="shared" si="16"/>
        <v>0</v>
      </c>
      <c r="I201" s="114" t="e">
        <f t="shared" si="17"/>
        <v>#DIV/0!</v>
      </c>
      <c r="J201" s="101"/>
      <c r="L201" s="102"/>
    </row>
    <row r="202" spans="1:12" ht="47.25" hidden="1">
      <c r="A202" s="95"/>
      <c r="B202" s="74" t="s">
        <v>493</v>
      </c>
      <c r="C202" s="73" t="s">
        <v>286</v>
      </c>
      <c r="D202" s="113"/>
      <c r="E202" s="113"/>
      <c r="F202" s="113"/>
      <c r="G202" s="115"/>
      <c r="H202" s="107">
        <f t="shared" si="16"/>
        <v>0</v>
      </c>
      <c r="I202" s="114" t="e">
        <f t="shared" si="17"/>
        <v>#DIV/0!</v>
      </c>
      <c r="J202" s="101"/>
      <c r="L202" s="102"/>
    </row>
    <row r="203" spans="1:12" ht="31.5" hidden="1">
      <c r="A203" s="95"/>
      <c r="B203" s="74" t="s">
        <v>493</v>
      </c>
      <c r="C203" s="73" t="s">
        <v>126</v>
      </c>
      <c r="D203" s="113"/>
      <c r="E203" s="113"/>
      <c r="F203" s="113"/>
      <c r="G203" s="115"/>
      <c r="H203" s="107">
        <f t="shared" si="16"/>
        <v>0</v>
      </c>
      <c r="I203" s="114" t="e">
        <f t="shared" si="17"/>
        <v>#DIV/0!</v>
      </c>
      <c r="J203" s="101"/>
      <c r="L203" s="102"/>
    </row>
    <row r="204" spans="1:12" ht="15" customHeight="1">
      <c r="A204" s="95"/>
      <c r="B204" s="74" t="s">
        <v>103</v>
      </c>
      <c r="C204" s="73" t="s">
        <v>333</v>
      </c>
      <c r="D204" s="113">
        <f>D208+D210+D209+D205+D206+D207</f>
        <v>227.6</v>
      </c>
      <c r="E204" s="113">
        <f>E208+E210+E209</f>
        <v>0</v>
      </c>
      <c r="F204" s="113">
        <f>F208+F210+F209</f>
        <v>227.6</v>
      </c>
      <c r="G204" s="115"/>
      <c r="H204" s="107">
        <f t="shared" si="16"/>
        <v>0</v>
      </c>
      <c r="I204" s="114">
        <f t="shared" si="17"/>
        <v>100</v>
      </c>
      <c r="J204" s="101"/>
      <c r="L204" s="102"/>
    </row>
    <row r="205" spans="1:12" ht="0.75" customHeight="1" hidden="1">
      <c r="A205" s="95"/>
      <c r="B205" s="74" t="s">
        <v>364</v>
      </c>
      <c r="C205" s="73" t="s">
        <v>271</v>
      </c>
      <c r="D205" s="113"/>
      <c r="E205" s="113"/>
      <c r="F205" s="113"/>
      <c r="G205" s="115"/>
      <c r="H205" s="107">
        <f t="shared" si="16"/>
        <v>0</v>
      </c>
      <c r="I205" s="114" t="e">
        <f t="shared" si="17"/>
        <v>#DIV/0!</v>
      </c>
      <c r="J205" s="101"/>
      <c r="L205" s="102"/>
    </row>
    <row r="206" spans="1:12" ht="47.25" hidden="1">
      <c r="A206" s="95"/>
      <c r="B206" s="74" t="s">
        <v>364</v>
      </c>
      <c r="C206" s="73" t="s">
        <v>272</v>
      </c>
      <c r="D206" s="113"/>
      <c r="E206" s="113"/>
      <c r="F206" s="113"/>
      <c r="G206" s="115"/>
      <c r="H206" s="107">
        <f t="shared" si="16"/>
        <v>0</v>
      </c>
      <c r="I206" s="114" t="e">
        <f t="shared" si="17"/>
        <v>#DIV/0!</v>
      </c>
      <c r="J206" s="101"/>
      <c r="L206" s="102"/>
    </row>
    <row r="207" spans="1:12" ht="47.25" hidden="1">
      <c r="A207" s="95"/>
      <c r="B207" s="74" t="s">
        <v>364</v>
      </c>
      <c r="C207" s="73" t="s">
        <v>273</v>
      </c>
      <c r="D207" s="113"/>
      <c r="E207" s="113"/>
      <c r="F207" s="113"/>
      <c r="G207" s="115"/>
      <c r="H207" s="107">
        <f t="shared" si="16"/>
        <v>0</v>
      </c>
      <c r="I207" s="114" t="e">
        <f t="shared" si="17"/>
        <v>#DIV/0!</v>
      </c>
      <c r="J207" s="101"/>
      <c r="L207" s="102"/>
    </row>
    <row r="208" spans="1:12" ht="31.5">
      <c r="A208" s="95"/>
      <c r="B208" s="74" t="s">
        <v>420</v>
      </c>
      <c r="C208" s="73" t="s">
        <v>139</v>
      </c>
      <c r="D208" s="113">
        <v>223.5</v>
      </c>
      <c r="E208" s="113"/>
      <c r="F208" s="113">
        <v>223.5</v>
      </c>
      <c r="G208" s="115"/>
      <c r="H208" s="107">
        <f t="shared" si="16"/>
        <v>0</v>
      </c>
      <c r="I208" s="114">
        <f t="shared" si="17"/>
        <v>100</v>
      </c>
      <c r="J208" s="101"/>
      <c r="L208" s="102"/>
    </row>
    <row r="209" spans="1:12" ht="60.75" customHeight="1">
      <c r="A209" s="95"/>
      <c r="B209" s="74" t="s">
        <v>367</v>
      </c>
      <c r="C209" s="73" t="s">
        <v>140</v>
      </c>
      <c r="D209" s="113">
        <v>4.1</v>
      </c>
      <c r="E209" s="113"/>
      <c r="F209" s="113">
        <v>4.1</v>
      </c>
      <c r="G209" s="115"/>
      <c r="H209" s="107">
        <f t="shared" si="16"/>
        <v>0</v>
      </c>
      <c r="I209" s="114">
        <f t="shared" si="17"/>
        <v>100</v>
      </c>
      <c r="J209" s="101"/>
      <c r="L209" s="102"/>
    </row>
    <row r="210" spans="1:12" ht="0.75" customHeight="1" hidden="1">
      <c r="A210" s="95"/>
      <c r="B210" s="74" t="s">
        <v>367</v>
      </c>
      <c r="C210" s="62" t="s">
        <v>102</v>
      </c>
      <c r="D210" s="113"/>
      <c r="E210" s="113"/>
      <c r="F210" s="113"/>
      <c r="G210" s="115"/>
      <c r="H210" s="107">
        <f t="shared" si="16"/>
        <v>0</v>
      </c>
      <c r="I210" s="114" t="e">
        <f t="shared" si="17"/>
        <v>#DIV/0!</v>
      </c>
      <c r="J210" s="101"/>
      <c r="L210" s="102"/>
    </row>
    <row r="211" spans="1:12" ht="15.75">
      <c r="A211" s="95"/>
      <c r="B211" s="63" t="s">
        <v>372</v>
      </c>
      <c r="C211" s="73" t="s">
        <v>337</v>
      </c>
      <c r="D211" s="112">
        <f>D212+D213+D214+D216+D217+D218+D219+D220+D221+D222+D225+D226+D215+D223+D224</f>
        <v>16123.100000000002</v>
      </c>
      <c r="E211" s="112">
        <f>E212+E213+E214+E216+E217+E218+E219+E220+E221+E222+E225+E226+E215+E223+E224</f>
        <v>0</v>
      </c>
      <c r="F211" s="112">
        <f>F212+F213+F214+F216+F217+F218+F219+F220+F221+F222+F225+F226+F215+F223+F224</f>
        <v>1684.1999999999998</v>
      </c>
      <c r="G211" s="112">
        <f>G212+G213+G214+G216+G217+G218+G219+G220+G221+G222+G225+G226+G215</f>
        <v>0</v>
      </c>
      <c r="H211" s="107">
        <f t="shared" si="16"/>
        <v>-14438.900000000001</v>
      </c>
      <c r="I211" s="114">
        <f t="shared" si="17"/>
        <v>10.445881995397905</v>
      </c>
      <c r="J211" s="101"/>
      <c r="L211" s="102"/>
    </row>
    <row r="212" spans="1:12" ht="63">
      <c r="A212" s="95"/>
      <c r="B212" s="63" t="s">
        <v>374</v>
      </c>
      <c r="C212" s="54" t="s">
        <v>73</v>
      </c>
      <c r="D212" s="112">
        <v>1626.9</v>
      </c>
      <c r="E212" s="112"/>
      <c r="F212" s="107">
        <v>1170.7</v>
      </c>
      <c r="G212" s="107"/>
      <c r="H212" s="107">
        <f t="shared" si="16"/>
        <v>-456.20000000000005</v>
      </c>
      <c r="I212" s="114">
        <f t="shared" si="17"/>
        <v>71.95894031593829</v>
      </c>
      <c r="J212" s="101"/>
      <c r="L212" s="102"/>
    </row>
    <row r="213" spans="1:12" ht="69" customHeight="1">
      <c r="A213" s="95"/>
      <c r="B213" s="63" t="s">
        <v>374</v>
      </c>
      <c r="C213" s="54" t="s">
        <v>72</v>
      </c>
      <c r="D213" s="112">
        <v>17.3</v>
      </c>
      <c r="E213" s="112"/>
      <c r="F213" s="107">
        <v>0</v>
      </c>
      <c r="G213" s="107"/>
      <c r="H213" s="107">
        <f t="shared" si="16"/>
        <v>-17.3</v>
      </c>
      <c r="I213" s="114">
        <f t="shared" si="17"/>
        <v>0</v>
      </c>
      <c r="J213" s="101"/>
      <c r="L213" s="102"/>
    </row>
    <row r="214" spans="1:12" ht="78.75" hidden="1">
      <c r="A214" s="95"/>
      <c r="B214" s="63" t="s">
        <v>374</v>
      </c>
      <c r="C214" s="62" t="s">
        <v>102</v>
      </c>
      <c r="D214" s="112"/>
      <c r="E214" s="112"/>
      <c r="F214" s="107"/>
      <c r="G214" s="107"/>
      <c r="H214" s="107">
        <f t="shared" si="16"/>
        <v>0</v>
      </c>
      <c r="I214" s="114" t="e">
        <f t="shared" si="17"/>
        <v>#DIV/0!</v>
      </c>
      <c r="J214" s="101"/>
      <c r="L214" s="102"/>
    </row>
    <row r="215" spans="1:12" ht="47.25" hidden="1">
      <c r="A215" s="95"/>
      <c r="B215" s="63" t="s">
        <v>374</v>
      </c>
      <c r="C215" s="62" t="s">
        <v>287</v>
      </c>
      <c r="D215" s="112"/>
      <c r="E215" s="112"/>
      <c r="F215" s="107"/>
      <c r="G215" s="107"/>
      <c r="H215" s="107">
        <f t="shared" si="16"/>
        <v>0</v>
      </c>
      <c r="I215" s="114" t="e">
        <f t="shared" si="17"/>
        <v>#DIV/0!</v>
      </c>
      <c r="J215" s="101"/>
      <c r="L215" s="102"/>
    </row>
    <row r="216" spans="1:12" ht="47.25">
      <c r="A216" s="95"/>
      <c r="B216" s="63" t="s">
        <v>59</v>
      </c>
      <c r="C216" s="54" t="s">
        <v>143</v>
      </c>
      <c r="D216" s="112">
        <v>135.6</v>
      </c>
      <c r="E216" s="112"/>
      <c r="F216" s="107">
        <v>109.6</v>
      </c>
      <c r="G216" s="107"/>
      <c r="H216" s="107">
        <f t="shared" si="16"/>
        <v>-26</v>
      </c>
      <c r="I216" s="114">
        <f t="shared" si="17"/>
        <v>80.8259587020649</v>
      </c>
      <c r="J216" s="101"/>
      <c r="L216" s="102"/>
    </row>
    <row r="217" spans="1:12" ht="47.25">
      <c r="A217" s="95"/>
      <c r="B217" s="63" t="s">
        <v>59</v>
      </c>
      <c r="C217" s="54" t="s">
        <v>144</v>
      </c>
      <c r="D217" s="112">
        <v>185.9</v>
      </c>
      <c r="E217" s="112"/>
      <c r="F217" s="107">
        <v>87.9</v>
      </c>
      <c r="G217" s="107"/>
      <c r="H217" s="107">
        <f t="shared" si="16"/>
        <v>-98</v>
      </c>
      <c r="I217" s="114">
        <f t="shared" si="17"/>
        <v>47.28348574502421</v>
      </c>
      <c r="J217" s="101"/>
      <c r="L217" s="102"/>
    </row>
    <row r="218" spans="1:12" ht="24.75" customHeight="1" hidden="1">
      <c r="A218" s="95"/>
      <c r="B218" s="63" t="s">
        <v>59</v>
      </c>
      <c r="C218" s="62" t="s">
        <v>102</v>
      </c>
      <c r="D218" s="112"/>
      <c r="E218" s="112"/>
      <c r="F218" s="107"/>
      <c r="G218" s="107"/>
      <c r="H218" s="107">
        <f t="shared" si="16"/>
        <v>0</v>
      </c>
      <c r="I218" s="114" t="e">
        <f t="shared" si="17"/>
        <v>#DIV/0!</v>
      </c>
      <c r="J218" s="101"/>
      <c r="L218" s="102"/>
    </row>
    <row r="219" spans="1:12" ht="63.75" customHeight="1">
      <c r="A219" s="95"/>
      <c r="B219" s="63" t="s">
        <v>35</v>
      </c>
      <c r="C219" s="54" t="s">
        <v>145</v>
      </c>
      <c r="D219" s="112">
        <v>375.1</v>
      </c>
      <c r="E219" s="112"/>
      <c r="F219" s="107">
        <v>271.4</v>
      </c>
      <c r="G219" s="107"/>
      <c r="H219" s="107">
        <f t="shared" si="16"/>
        <v>-103.70000000000005</v>
      </c>
      <c r="I219" s="114">
        <f t="shared" si="17"/>
        <v>72.35403892295386</v>
      </c>
      <c r="J219" s="101"/>
      <c r="L219" s="102"/>
    </row>
    <row r="220" spans="1:12" ht="63">
      <c r="A220" s="95"/>
      <c r="B220" s="63" t="s">
        <v>35</v>
      </c>
      <c r="C220" s="54" t="s">
        <v>275</v>
      </c>
      <c r="D220" s="112">
        <v>200</v>
      </c>
      <c r="E220" s="112"/>
      <c r="F220" s="107">
        <v>0</v>
      </c>
      <c r="G220" s="107"/>
      <c r="H220" s="107">
        <f t="shared" si="16"/>
        <v>-200</v>
      </c>
      <c r="I220" s="114">
        <f t="shared" si="17"/>
        <v>0</v>
      </c>
      <c r="J220" s="101"/>
      <c r="L220" s="102"/>
    </row>
    <row r="221" spans="1:12" ht="63">
      <c r="A221" s="95"/>
      <c r="B221" s="63" t="s">
        <v>376</v>
      </c>
      <c r="C221" s="54" t="s">
        <v>146</v>
      </c>
      <c r="D221" s="112">
        <v>183.8</v>
      </c>
      <c r="E221" s="112"/>
      <c r="F221" s="107">
        <v>1</v>
      </c>
      <c r="G221" s="107"/>
      <c r="H221" s="107">
        <f aca="true" t="shared" si="18" ref="H221:H252">F221-D221</f>
        <v>-182.8</v>
      </c>
      <c r="I221" s="114">
        <f aca="true" t="shared" si="19" ref="I221:I252">F221/D221*100</f>
        <v>0.5440696409140369</v>
      </c>
      <c r="J221" s="101"/>
      <c r="L221" s="102"/>
    </row>
    <row r="222" spans="1:12" ht="78.75" hidden="1">
      <c r="A222" s="95"/>
      <c r="B222" s="63" t="s">
        <v>376</v>
      </c>
      <c r="C222" s="62" t="s">
        <v>102</v>
      </c>
      <c r="D222" s="112"/>
      <c r="E222" s="112"/>
      <c r="F222" s="107"/>
      <c r="G222" s="107"/>
      <c r="H222" s="107">
        <f t="shared" si="18"/>
        <v>0</v>
      </c>
      <c r="I222" s="114" t="e">
        <f t="shared" si="19"/>
        <v>#DIV/0!</v>
      </c>
      <c r="J222" s="101"/>
      <c r="L222" s="102"/>
    </row>
    <row r="223" spans="1:12" ht="47.25">
      <c r="A223" s="95"/>
      <c r="B223" s="63" t="s">
        <v>376</v>
      </c>
      <c r="C223" s="62" t="s">
        <v>172</v>
      </c>
      <c r="D223" s="112">
        <v>43.6</v>
      </c>
      <c r="E223" s="112"/>
      <c r="F223" s="107">
        <v>43.6</v>
      </c>
      <c r="G223" s="107"/>
      <c r="H223" s="107">
        <f t="shared" si="18"/>
        <v>0</v>
      </c>
      <c r="I223" s="114">
        <f t="shared" si="19"/>
        <v>100</v>
      </c>
      <c r="J223" s="101"/>
      <c r="L223" s="102"/>
    </row>
    <row r="224" spans="1:12" ht="63.75" customHeight="1">
      <c r="A224" s="95"/>
      <c r="B224" s="63" t="s">
        <v>376</v>
      </c>
      <c r="C224" s="54" t="s">
        <v>152</v>
      </c>
      <c r="D224" s="112">
        <v>28.7</v>
      </c>
      <c r="E224" s="112"/>
      <c r="F224" s="107">
        <v>0</v>
      </c>
      <c r="G224" s="107"/>
      <c r="H224" s="107">
        <f t="shared" si="18"/>
        <v>-28.7</v>
      </c>
      <c r="I224" s="114">
        <f t="shared" si="19"/>
        <v>0</v>
      </c>
      <c r="J224" s="101"/>
      <c r="L224" s="102"/>
    </row>
    <row r="225" spans="1:12" ht="0.75" customHeight="1" hidden="1">
      <c r="A225" s="95"/>
      <c r="B225" s="63" t="s">
        <v>43</v>
      </c>
      <c r="C225" s="54" t="s">
        <v>104</v>
      </c>
      <c r="D225" s="112"/>
      <c r="E225" s="112"/>
      <c r="F225" s="107"/>
      <c r="G225" s="107"/>
      <c r="H225" s="107">
        <f t="shared" si="18"/>
        <v>0</v>
      </c>
      <c r="I225" s="114" t="e">
        <f t="shared" si="19"/>
        <v>#DIV/0!</v>
      </c>
      <c r="J225" s="101"/>
      <c r="L225" s="102"/>
    </row>
    <row r="226" spans="1:12" ht="63">
      <c r="A226" s="95"/>
      <c r="B226" s="63" t="s">
        <v>112</v>
      </c>
      <c r="C226" s="54" t="s">
        <v>113</v>
      </c>
      <c r="D226" s="112">
        <v>13326.2</v>
      </c>
      <c r="E226" s="112"/>
      <c r="F226" s="107">
        <v>0</v>
      </c>
      <c r="G226" s="107"/>
      <c r="H226" s="107">
        <f t="shared" si="18"/>
        <v>-13326.2</v>
      </c>
      <c r="I226" s="114">
        <f t="shared" si="19"/>
        <v>0</v>
      </c>
      <c r="J226" s="101"/>
      <c r="L226" s="102"/>
    </row>
    <row r="227" spans="1:12" ht="15.75">
      <c r="A227" s="126" t="s">
        <v>383</v>
      </c>
      <c r="B227" s="71" t="s">
        <v>390</v>
      </c>
      <c r="C227" s="62" t="s">
        <v>294</v>
      </c>
      <c r="D227" s="112">
        <f>D228+D229+D232+D231+D230</f>
        <v>207</v>
      </c>
      <c r="E227" s="112">
        <f>E228+E229+E232+E231+E230</f>
        <v>0</v>
      </c>
      <c r="F227" s="112">
        <f>F228+F229+F232+F231+F230</f>
        <v>207</v>
      </c>
      <c r="G227" s="107" t="e">
        <f>F227-#REF!</f>
        <v>#REF!</v>
      </c>
      <c r="H227" s="107">
        <f t="shared" si="18"/>
        <v>0</v>
      </c>
      <c r="I227" s="114">
        <f t="shared" si="19"/>
        <v>100</v>
      </c>
      <c r="J227" s="101"/>
      <c r="L227" s="102"/>
    </row>
    <row r="228" spans="1:12" ht="15.75">
      <c r="A228" s="88" t="s">
        <v>398</v>
      </c>
      <c r="B228" s="63" t="s">
        <v>503</v>
      </c>
      <c r="C228" s="85" t="s">
        <v>295</v>
      </c>
      <c r="D228" s="112">
        <v>30</v>
      </c>
      <c r="E228" s="112"/>
      <c r="F228" s="107">
        <v>30</v>
      </c>
      <c r="G228" s="107"/>
      <c r="H228" s="107">
        <f t="shared" si="18"/>
        <v>0</v>
      </c>
      <c r="I228" s="114">
        <f t="shared" si="19"/>
        <v>100</v>
      </c>
      <c r="J228" s="101"/>
      <c r="L228" s="102"/>
    </row>
    <row r="229" spans="1:12" ht="15.75">
      <c r="A229" s="88" t="s">
        <v>414</v>
      </c>
      <c r="B229" s="63" t="s">
        <v>504</v>
      </c>
      <c r="C229" s="85" t="s">
        <v>296</v>
      </c>
      <c r="D229" s="112">
        <v>5</v>
      </c>
      <c r="E229" s="112"/>
      <c r="F229" s="107">
        <v>5</v>
      </c>
      <c r="G229" s="107"/>
      <c r="H229" s="107">
        <f t="shared" si="18"/>
        <v>0</v>
      </c>
      <c r="I229" s="114">
        <f t="shared" si="19"/>
        <v>100</v>
      </c>
      <c r="J229" s="101"/>
      <c r="L229" s="102"/>
    </row>
    <row r="230" spans="1:12" ht="31.5">
      <c r="A230" s="88"/>
      <c r="B230" s="63" t="s">
        <v>505</v>
      </c>
      <c r="C230" s="85" t="s">
        <v>244</v>
      </c>
      <c r="D230" s="112">
        <v>129</v>
      </c>
      <c r="E230" s="112"/>
      <c r="F230" s="107">
        <v>129</v>
      </c>
      <c r="G230" s="107"/>
      <c r="H230" s="107">
        <f t="shared" si="18"/>
        <v>0</v>
      </c>
      <c r="I230" s="114">
        <f t="shared" si="19"/>
        <v>100</v>
      </c>
      <c r="J230" s="101"/>
      <c r="L230" s="102"/>
    </row>
    <row r="231" spans="1:12" ht="31.5">
      <c r="A231" s="88"/>
      <c r="B231" s="63" t="s">
        <v>483</v>
      </c>
      <c r="C231" s="85" t="s">
        <v>147</v>
      </c>
      <c r="D231" s="112">
        <v>43</v>
      </c>
      <c r="E231" s="112"/>
      <c r="F231" s="107">
        <v>43</v>
      </c>
      <c r="G231" s="107"/>
      <c r="H231" s="107">
        <f t="shared" si="18"/>
        <v>0</v>
      </c>
      <c r="I231" s="114">
        <f t="shared" si="19"/>
        <v>100</v>
      </c>
      <c r="J231" s="101"/>
      <c r="L231" s="102"/>
    </row>
    <row r="232" spans="1:12" ht="0.75" customHeight="1" hidden="1">
      <c r="A232" s="88" t="s">
        <v>414</v>
      </c>
      <c r="B232" s="63" t="s">
        <v>483</v>
      </c>
      <c r="C232" s="85" t="s">
        <v>298</v>
      </c>
      <c r="D232" s="112"/>
      <c r="E232" s="112"/>
      <c r="F232" s="107"/>
      <c r="G232" s="107"/>
      <c r="H232" s="107">
        <f t="shared" si="18"/>
        <v>0</v>
      </c>
      <c r="I232" s="114" t="e">
        <f t="shared" si="19"/>
        <v>#DIV/0!</v>
      </c>
      <c r="J232" s="101"/>
      <c r="L232" s="102"/>
    </row>
    <row r="233" spans="1:12" ht="15.75">
      <c r="A233" s="88"/>
      <c r="B233" s="63" t="s">
        <v>379</v>
      </c>
      <c r="C233" s="54" t="s">
        <v>299</v>
      </c>
      <c r="D233" s="112">
        <f>D234+D235</f>
        <v>9.1</v>
      </c>
      <c r="E233" s="112">
        <f>E234+E235</f>
        <v>0</v>
      </c>
      <c r="F233" s="112">
        <f>F234+F235</f>
        <v>3.9</v>
      </c>
      <c r="G233" s="112">
        <f>G234+G235</f>
        <v>0</v>
      </c>
      <c r="H233" s="107">
        <f t="shared" si="18"/>
        <v>-5.199999999999999</v>
      </c>
      <c r="I233" s="114">
        <f t="shared" si="19"/>
        <v>42.85714285714286</v>
      </c>
      <c r="J233" s="101"/>
      <c r="L233" s="102"/>
    </row>
    <row r="234" spans="1:12" ht="31.5">
      <c r="A234" s="88"/>
      <c r="B234" s="63" t="s">
        <v>380</v>
      </c>
      <c r="C234" s="85" t="s">
        <v>181</v>
      </c>
      <c r="D234" s="112">
        <v>5.2</v>
      </c>
      <c r="E234" s="112"/>
      <c r="F234" s="107">
        <v>0</v>
      </c>
      <c r="G234" s="107"/>
      <c r="H234" s="107">
        <f t="shared" si="18"/>
        <v>-5.2</v>
      </c>
      <c r="I234" s="114">
        <f t="shared" si="19"/>
        <v>0</v>
      </c>
      <c r="J234" s="101"/>
      <c r="L234" s="102"/>
    </row>
    <row r="235" spans="1:12" ht="78.75">
      <c r="A235" s="88"/>
      <c r="B235" s="63" t="s">
        <v>380</v>
      </c>
      <c r="C235" s="62" t="s">
        <v>102</v>
      </c>
      <c r="D235" s="112">
        <v>3.9</v>
      </c>
      <c r="E235" s="112"/>
      <c r="F235" s="107">
        <v>3.9</v>
      </c>
      <c r="G235" s="107"/>
      <c r="H235" s="107">
        <f t="shared" si="18"/>
        <v>0</v>
      </c>
      <c r="I235" s="114">
        <f t="shared" si="19"/>
        <v>100</v>
      </c>
      <c r="J235" s="101"/>
      <c r="L235" s="102"/>
    </row>
    <row r="236" spans="1:12" ht="15.75">
      <c r="A236" s="88"/>
      <c r="B236" s="63" t="s">
        <v>220</v>
      </c>
      <c r="C236" s="54" t="s">
        <v>301</v>
      </c>
      <c r="D236" s="108">
        <f>D237+D238+D241+D239+D240</f>
        <v>5244.7</v>
      </c>
      <c r="E236" s="108">
        <f>E237+E238+E241+E239+E240</f>
        <v>0</v>
      </c>
      <c r="F236" s="108">
        <f>F237+F238+F241+F239+F240</f>
        <v>1093.6000000000001</v>
      </c>
      <c r="G236" s="107">
        <f>F236-L228</f>
        <v>1093.6000000000001</v>
      </c>
      <c r="H236" s="107">
        <f t="shared" si="18"/>
        <v>-4151.099999999999</v>
      </c>
      <c r="I236" s="114">
        <f t="shared" si="19"/>
        <v>20.851526302743725</v>
      </c>
      <c r="J236" s="101"/>
      <c r="L236" s="102"/>
    </row>
    <row r="237" spans="1:12" ht="57.75" customHeight="1">
      <c r="A237" s="88"/>
      <c r="B237" s="63" t="s">
        <v>480</v>
      </c>
      <c r="C237" s="54" t="s">
        <v>78</v>
      </c>
      <c r="D237" s="108">
        <v>325.2</v>
      </c>
      <c r="E237" s="108"/>
      <c r="F237" s="107">
        <v>24.2</v>
      </c>
      <c r="G237" s="107"/>
      <c r="H237" s="107">
        <f t="shared" si="18"/>
        <v>-301</v>
      </c>
      <c r="I237" s="114">
        <f t="shared" si="19"/>
        <v>7.441574415744158</v>
      </c>
      <c r="J237" s="101"/>
      <c r="L237" s="102"/>
    </row>
    <row r="238" spans="1:12" ht="47.25" hidden="1">
      <c r="A238" s="88"/>
      <c r="B238" s="63" t="s">
        <v>480</v>
      </c>
      <c r="C238" s="54" t="s">
        <v>79</v>
      </c>
      <c r="D238" s="108"/>
      <c r="E238" s="108"/>
      <c r="F238" s="107"/>
      <c r="G238" s="107"/>
      <c r="H238" s="107">
        <f t="shared" si="18"/>
        <v>0</v>
      </c>
      <c r="I238" s="114" t="e">
        <f t="shared" si="19"/>
        <v>#DIV/0!</v>
      </c>
      <c r="J238" s="101"/>
      <c r="L238" s="102"/>
    </row>
    <row r="239" spans="1:12" ht="81" customHeight="1">
      <c r="A239" s="88"/>
      <c r="B239" s="63" t="s">
        <v>480</v>
      </c>
      <c r="C239" s="62" t="s">
        <v>102</v>
      </c>
      <c r="D239" s="108">
        <v>2891.2</v>
      </c>
      <c r="E239" s="108"/>
      <c r="F239" s="107">
        <v>1069.4</v>
      </c>
      <c r="G239" s="107"/>
      <c r="H239" s="107">
        <f t="shared" si="18"/>
        <v>-1821.7999999999997</v>
      </c>
      <c r="I239" s="114">
        <f t="shared" si="19"/>
        <v>36.98810182623133</v>
      </c>
      <c r="J239" s="101"/>
      <c r="L239" s="102"/>
    </row>
    <row r="240" spans="1:12" ht="47.25" hidden="1">
      <c r="A240" s="88"/>
      <c r="B240" s="63" t="s">
        <v>480</v>
      </c>
      <c r="C240" s="62" t="s">
        <v>172</v>
      </c>
      <c r="D240" s="108"/>
      <c r="E240" s="108"/>
      <c r="F240" s="107"/>
      <c r="G240" s="107"/>
      <c r="H240" s="107">
        <f t="shared" si="18"/>
        <v>0</v>
      </c>
      <c r="I240" s="114" t="e">
        <f t="shared" si="19"/>
        <v>#DIV/0!</v>
      </c>
      <c r="J240" s="101"/>
      <c r="L240" s="102"/>
    </row>
    <row r="241" spans="1:12" ht="51.75" customHeight="1">
      <c r="A241" s="88"/>
      <c r="B241" s="63" t="s">
        <v>480</v>
      </c>
      <c r="C241" s="54" t="s">
        <v>78</v>
      </c>
      <c r="D241" s="108">
        <v>2028.3</v>
      </c>
      <c r="E241" s="108"/>
      <c r="F241" s="107">
        <v>0</v>
      </c>
      <c r="G241" s="107"/>
      <c r="H241" s="107">
        <f t="shared" si="18"/>
        <v>-2028.3</v>
      </c>
      <c r="I241" s="114">
        <f t="shared" si="19"/>
        <v>0</v>
      </c>
      <c r="J241" s="101"/>
      <c r="L241" s="102"/>
    </row>
    <row r="242" spans="1:12" ht="47.25">
      <c r="A242" s="88"/>
      <c r="B242" s="63" t="s">
        <v>389</v>
      </c>
      <c r="C242" s="54" t="s">
        <v>80</v>
      </c>
      <c r="D242" s="108">
        <f>D243+D244+D245</f>
        <v>2962.8</v>
      </c>
      <c r="E242" s="108">
        <f>E243+E244+E245</f>
        <v>0</v>
      </c>
      <c r="F242" s="108">
        <f>F243+F244+F245</f>
        <v>741.3000000000001</v>
      </c>
      <c r="G242" s="107"/>
      <c r="H242" s="107">
        <f t="shared" si="18"/>
        <v>-2221.5</v>
      </c>
      <c r="I242" s="114">
        <f t="shared" si="19"/>
        <v>25.02025111381126</v>
      </c>
      <c r="J242" s="101"/>
      <c r="L242" s="102"/>
    </row>
    <row r="243" spans="1:12" ht="54.75" customHeight="1">
      <c r="A243" s="88"/>
      <c r="B243" s="63" t="s">
        <v>389</v>
      </c>
      <c r="C243" s="54" t="s">
        <v>464</v>
      </c>
      <c r="D243" s="108">
        <v>2168.5</v>
      </c>
      <c r="E243" s="108"/>
      <c r="F243" s="107">
        <v>529.2</v>
      </c>
      <c r="G243" s="107"/>
      <c r="H243" s="107">
        <f t="shared" si="18"/>
        <v>-1639.3</v>
      </c>
      <c r="I243" s="114">
        <f t="shared" si="19"/>
        <v>24.403965875028824</v>
      </c>
      <c r="J243" s="101"/>
      <c r="L243" s="102"/>
    </row>
    <row r="244" spans="1:12" ht="47.25">
      <c r="A244" s="88"/>
      <c r="B244" s="63" t="s">
        <v>389</v>
      </c>
      <c r="C244" s="54" t="s">
        <v>465</v>
      </c>
      <c r="D244" s="108">
        <v>709.3</v>
      </c>
      <c r="E244" s="108"/>
      <c r="F244" s="107">
        <v>167.5</v>
      </c>
      <c r="G244" s="107"/>
      <c r="H244" s="107">
        <f t="shared" si="18"/>
        <v>-541.8</v>
      </c>
      <c r="I244" s="114">
        <f t="shared" si="19"/>
        <v>23.614831524037786</v>
      </c>
      <c r="J244" s="101"/>
      <c r="L244" s="102"/>
    </row>
    <row r="245" spans="1:12" ht="71.25" customHeight="1">
      <c r="A245" s="88"/>
      <c r="B245" s="63" t="s">
        <v>389</v>
      </c>
      <c r="C245" s="54" t="s">
        <v>278</v>
      </c>
      <c r="D245" s="108">
        <v>85</v>
      </c>
      <c r="E245" s="108"/>
      <c r="F245" s="107">
        <v>44.6</v>
      </c>
      <c r="G245" s="107" t="e">
        <f>F245-#REF!</f>
        <v>#REF!</v>
      </c>
      <c r="H245" s="107">
        <f t="shared" si="18"/>
        <v>-40.4</v>
      </c>
      <c r="I245" s="114">
        <f t="shared" si="19"/>
        <v>52.47058823529412</v>
      </c>
      <c r="J245" s="101"/>
      <c r="L245" s="102"/>
    </row>
    <row r="246" spans="1:12" ht="31.5">
      <c r="A246" s="88"/>
      <c r="B246" s="63" t="s">
        <v>63</v>
      </c>
      <c r="C246" s="62" t="s">
        <v>237</v>
      </c>
      <c r="D246" s="108">
        <f>D247+D249+D250+D248</f>
        <v>200.9</v>
      </c>
      <c r="E246" s="108">
        <f>E247+E249+E250+E248</f>
        <v>0</v>
      </c>
      <c r="F246" s="108">
        <f>F247+F249+F250+F248</f>
        <v>102.4</v>
      </c>
      <c r="G246" s="107"/>
      <c r="H246" s="107">
        <f t="shared" si="18"/>
        <v>-98.5</v>
      </c>
      <c r="I246" s="114">
        <f t="shared" si="19"/>
        <v>50.970632155301146</v>
      </c>
      <c r="J246" s="101"/>
      <c r="L246" s="102"/>
    </row>
    <row r="247" spans="1:12" ht="63">
      <c r="A247" s="88"/>
      <c r="B247" s="63" t="s">
        <v>494</v>
      </c>
      <c r="C247" s="54" t="s">
        <v>148</v>
      </c>
      <c r="D247" s="108">
        <v>97.1</v>
      </c>
      <c r="E247" s="108"/>
      <c r="F247" s="107">
        <v>25.6</v>
      </c>
      <c r="G247" s="107"/>
      <c r="H247" s="107">
        <f t="shared" si="18"/>
        <v>-71.5</v>
      </c>
      <c r="I247" s="114">
        <f t="shared" si="19"/>
        <v>26.364572605561282</v>
      </c>
      <c r="J247" s="101"/>
      <c r="L247" s="102"/>
    </row>
    <row r="248" spans="1:12" ht="71.25" customHeight="1">
      <c r="A248" s="88"/>
      <c r="B248" s="63" t="s">
        <v>494</v>
      </c>
      <c r="C248" s="54" t="s">
        <v>149</v>
      </c>
      <c r="D248" s="108">
        <v>65.4</v>
      </c>
      <c r="E248" s="108"/>
      <c r="F248" s="107">
        <v>65.4</v>
      </c>
      <c r="G248" s="107"/>
      <c r="H248" s="107">
        <f t="shared" si="18"/>
        <v>0</v>
      </c>
      <c r="I248" s="114">
        <f t="shared" si="19"/>
        <v>100</v>
      </c>
      <c r="J248" s="101"/>
      <c r="L248" s="102"/>
    </row>
    <row r="249" spans="1:12" ht="47.25" hidden="1">
      <c r="A249" s="88"/>
      <c r="B249" s="63" t="s">
        <v>494</v>
      </c>
      <c r="C249" s="62" t="s">
        <v>88</v>
      </c>
      <c r="D249" s="108"/>
      <c r="E249" s="108"/>
      <c r="F249" s="107"/>
      <c r="G249" s="107"/>
      <c r="H249" s="107">
        <f t="shared" si="18"/>
        <v>0</v>
      </c>
      <c r="I249" s="114" t="e">
        <f t="shared" si="19"/>
        <v>#DIV/0!</v>
      </c>
      <c r="J249" s="101"/>
      <c r="L249" s="102"/>
    </row>
    <row r="250" spans="1:12" ht="47.25">
      <c r="A250" s="88"/>
      <c r="B250" s="63" t="s">
        <v>494</v>
      </c>
      <c r="C250" s="64" t="s">
        <v>92</v>
      </c>
      <c r="D250" s="108">
        <v>38.4</v>
      </c>
      <c r="E250" s="108"/>
      <c r="F250" s="107">
        <v>11.4</v>
      </c>
      <c r="G250" s="107"/>
      <c r="H250" s="107">
        <f t="shared" si="18"/>
        <v>-27</v>
      </c>
      <c r="I250" s="114">
        <f t="shared" si="19"/>
        <v>29.6875</v>
      </c>
      <c r="J250" s="101"/>
      <c r="L250" s="102"/>
    </row>
    <row r="251" spans="1:12" ht="31.5">
      <c r="A251" s="88"/>
      <c r="B251" s="71" t="s">
        <v>522</v>
      </c>
      <c r="C251" s="54" t="s">
        <v>302</v>
      </c>
      <c r="D251" s="108">
        <f>D252+D253</f>
        <v>29.3</v>
      </c>
      <c r="E251" s="108">
        <f>E252+E253</f>
        <v>0</v>
      </c>
      <c r="F251" s="108">
        <f>F252+F253</f>
        <v>29.3</v>
      </c>
      <c r="G251" s="107"/>
      <c r="H251" s="107">
        <f t="shared" si="18"/>
        <v>0</v>
      </c>
      <c r="I251" s="114">
        <f t="shared" si="19"/>
        <v>100</v>
      </c>
      <c r="J251" s="101"/>
      <c r="L251" s="102"/>
    </row>
    <row r="252" spans="1:12" ht="63">
      <c r="A252" s="88"/>
      <c r="B252" s="71" t="s">
        <v>402</v>
      </c>
      <c r="C252" s="54" t="s">
        <v>150</v>
      </c>
      <c r="D252" s="108">
        <v>8</v>
      </c>
      <c r="E252" s="108"/>
      <c r="F252" s="108">
        <v>8</v>
      </c>
      <c r="G252" s="107"/>
      <c r="H252" s="107">
        <f t="shared" si="18"/>
        <v>0</v>
      </c>
      <c r="I252" s="114">
        <f t="shared" si="19"/>
        <v>100</v>
      </c>
      <c r="J252" s="101"/>
      <c r="L252" s="102"/>
    </row>
    <row r="253" spans="1:12" ht="31.5">
      <c r="A253" s="88"/>
      <c r="B253" s="71" t="s">
        <v>394</v>
      </c>
      <c r="C253" s="54" t="s">
        <v>228</v>
      </c>
      <c r="D253" s="108">
        <v>21.3</v>
      </c>
      <c r="E253" s="108"/>
      <c r="F253" s="108">
        <v>21.3</v>
      </c>
      <c r="G253" s="107"/>
      <c r="H253" s="107">
        <f aca="true" t="shared" si="20" ref="H253:H284">F253-D253</f>
        <v>0</v>
      </c>
      <c r="I253" s="114">
        <f aca="true" t="shared" si="21" ref="I253:I284">F253/D253*100</f>
        <v>100</v>
      </c>
      <c r="J253" s="101"/>
      <c r="L253" s="102"/>
    </row>
    <row r="254" spans="1:12" ht="31.5">
      <c r="A254" s="88"/>
      <c r="B254" s="71" t="s">
        <v>90</v>
      </c>
      <c r="C254" s="54" t="s">
        <v>305</v>
      </c>
      <c r="D254" s="108">
        <f>D255+D256</f>
        <v>124</v>
      </c>
      <c r="E254" s="108">
        <f>E255+E256</f>
        <v>0</v>
      </c>
      <c r="F254" s="108">
        <f>F255+F256</f>
        <v>59.9</v>
      </c>
      <c r="G254" s="107"/>
      <c r="H254" s="107">
        <f t="shared" si="20"/>
        <v>-64.1</v>
      </c>
      <c r="I254" s="114">
        <f t="shared" si="21"/>
        <v>48.306451612903224</v>
      </c>
      <c r="J254" s="101"/>
      <c r="L254" s="102"/>
    </row>
    <row r="255" spans="1:12" ht="69.75" customHeight="1">
      <c r="A255" s="88"/>
      <c r="B255" s="71" t="s">
        <v>497</v>
      </c>
      <c r="C255" s="54" t="s">
        <v>56</v>
      </c>
      <c r="D255" s="108">
        <v>124</v>
      </c>
      <c r="E255" s="108"/>
      <c r="F255" s="108">
        <v>59.9</v>
      </c>
      <c r="G255" s="107" t="e">
        <f>F255-#REF!</f>
        <v>#REF!</v>
      </c>
      <c r="H255" s="107">
        <f t="shared" si="20"/>
        <v>-64.1</v>
      </c>
      <c r="I255" s="114">
        <f t="shared" si="21"/>
        <v>48.306451612903224</v>
      </c>
      <c r="J255" s="101"/>
      <c r="L255" s="102"/>
    </row>
    <row r="256" spans="1:12" ht="0.75" customHeight="1">
      <c r="A256" s="88"/>
      <c r="B256" s="71" t="s">
        <v>89</v>
      </c>
      <c r="C256" s="54" t="s">
        <v>56</v>
      </c>
      <c r="D256" s="108">
        <v>0</v>
      </c>
      <c r="E256" s="108"/>
      <c r="F256" s="108"/>
      <c r="G256" s="107"/>
      <c r="H256" s="107">
        <f t="shared" si="20"/>
        <v>0</v>
      </c>
      <c r="I256" s="114" t="e">
        <f t="shared" si="21"/>
        <v>#DIV/0!</v>
      </c>
      <c r="J256" s="101"/>
      <c r="L256" s="102"/>
    </row>
    <row r="257" spans="1:12" ht="15.75">
      <c r="A257" s="88"/>
      <c r="B257" s="71" t="s">
        <v>9</v>
      </c>
      <c r="C257" s="54" t="s">
        <v>306</v>
      </c>
      <c r="D257" s="108">
        <f>D258+D262+D259+D261+D260</f>
        <v>105.7</v>
      </c>
      <c r="E257" s="108">
        <f>E258+E262+E259+E261+E260</f>
        <v>0</v>
      </c>
      <c r="F257" s="108">
        <f>F258+F262+F259+F261+F260</f>
        <v>54.900000000000006</v>
      </c>
      <c r="G257" s="107"/>
      <c r="H257" s="107">
        <f t="shared" si="20"/>
        <v>-50.8</v>
      </c>
      <c r="I257" s="114">
        <f t="shared" si="21"/>
        <v>51.93945127719962</v>
      </c>
      <c r="J257" s="101"/>
      <c r="L257" s="102"/>
    </row>
    <row r="258" spans="1:12" ht="0.75" customHeight="1">
      <c r="A258" s="88"/>
      <c r="B258" s="71" t="s">
        <v>9</v>
      </c>
      <c r="C258" s="54" t="s">
        <v>314</v>
      </c>
      <c r="D258" s="108"/>
      <c r="E258" s="108"/>
      <c r="F258" s="108"/>
      <c r="G258" s="107"/>
      <c r="H258" s="107">
        <f t="shared" si="20"/>
        <v>0</v>
      </c>
      <c r="I258" s="114" t="e">
        <f t="shared" si="21"/>
        <v>#DIV/0!</v>
      </c>
      <c r="J258" s="101"/>
      <c r="L258" s="102"/>
    </row>
    <row r="259" spans="1:12" ht="31.5">
      <c r="A259" s="88"/>
      <c r="B259" s="71" t="s">
        <v>9</v>
      </c>
      <c r="C259" s="54" t="s">
        <v>315</v>
      </c>
      <c r="D259" s="108">
        <v>28</v>
      </c>
      <c r="E259" s="108"/>
      <c r="F259" s="108">
        <v>28</v>
      </c>
      <c r="G259" s="107"/>
      <c r="H259" s="107">
        <f t="shared" si="20"/>
        <v>0</v>
      </c>
      <c r="I259" s="114">
        <f t="shared" si="21"/>
        <v>100</v>
      </c>
      <c r="J259" s="101"/>
      <c r="L259" s="102"/>
    </row>
    <row r="260" spans="1:12" ht="31.5">
      <c r="A260" s="88"/>
      <c r="B260" s="71" t="s">
        <v>9</v>
      </c>
      <c r="C260" s="54" t="s">
        <v>229</v>
      </c>
      <c r="D260" s="108">
        <v>31</v>
      </c>
      <c r="E260" s="108"/>
      <c r="F260" s="108">
        <v>8.3</v>
      </c>
      <c r="G260" s="107"/>
      <c r="H260" s="107">
        <f t="shared" si="20"/>
        <v>-22.7</v>
      </c>
      <c r="I260" s="114">
        <f t="shared" si="21"/>
        <v>26.7741935483871</v>
      </c>
      <c r="J260" s="101"/>
      <c r="L260" s="102"/>
    </row>
    <row r="261" spans="1:12" ht="30.75" customHeight="1">
      <c r="A261" s="88"/>
      <c r="B261" s="71" t="s">
        <v>9</v>
      </c>
      <c r="C261" s="54" t="s">
        <v>182</v>
      </c>
      <c r="D261" s="108">
        <v>21.7</v>
      </c>
      <c r="E261" s="108"/>
      <c r="F261" s="108">
        <v>18.6</v>
      </c>
      <c r="G261" s="107"/>
      <c r="H261" s="107">
        <f t="shared" si="20"/>
        <v>-3.099999999999998</v>
      </c>
      <c r="I261" s="114">
        <f t="shared" si="21"/>
        <v>85.71428571428572</v>
      </c>
      <c r="J261" s="101"/>
      <c r="L261" s="102"/>
    </row>
    <row r="262" spans="1:12" ht="47.25">
      <c r="A262" s="88"/>
      <c r="B262" s="71" t="s">
        <v>9</v>
      </c>
      <c r="C262" s="54" t="s">
        <v>137</v>
      </c>
      <c r="D262" s="108">
        <v>25</v>
      </c>
      <c r="E262" s="108"/>
      <c r="F262" s="108">
        <v>0</v>
      </c>
      <c r="G262" s="107"/>
      <c r="H262" s="107">
        <f t="shared" si="20"/>
        <v>-25</v>
      </c>
      <c r="I262" s="114">
        <f t="shared" si="21"/>
        <v>0</v>
      </c>
      <c r="J262" s="101"/>
      <c r="L262" s="102"/>
    </row>
    <row r="263" spans="1:12" ht="15.75">
      <c r="A263" s="88"/>
      <c r="B263" s="71" t="s">
        <v>523</v>
      </c>
      <c r="C263" s="54" t="s">
        <v>318</v>
      </c>
      <c r="D263" s="108">
        <f>D264+D272+D265+D268+D269+D271+D266+D267+D270</f>
        <v>436.5000000000004</v>
      </c>
      <c r="E263" s="108">
        <f>E264+E272+E265+E268+E269+E271+E266+E267+E270</f>
        <v>0</v>
      </c>
      <c r="F263" s="108">
        <f>F264+F272+F265+F268+F269+F271+F266+F267+F270</f>
        <v>11.2</v>
      </c>
      <c r="G263" s="107"/>
      <c r="H263" s="107">
        <f t="shared" si="20"/>
        <v>-425.3000000000004</v>
      </c>
      <c r="I263" s="114">
        <f t="shared" si="21"/>
        <v>2.5658648339060686</v>
      </c>
      <c r="J263" s="101"/>
      <c r="L263" s="102"/>
    </row>
    <row r="264" spans="1:12" ht="63">
      <c r="A264" s="88" t="s">
        <v>373</v>
      </c>
      <c r="B264" s="63" t="s">
        <v>524</v>
      </c>
      <c r="C264" s="62" t="s">
        <v>151</v>
      </c>
      <c r="D264" s="112">
        <v>280</v>
      </c>
      <c r="E264" s="112"/>
      <c r="F264" s="107">
        <v>0</v>
      </c>
      <c r="G264" s="107"/>
      <c r="H264" s="107">
        <f t="shared" si="20"/>
        <v>-280</v>
      </c>
      <c r="I264" s="114">
        <f t="shared" si="21"/>
        <v>0</v>
      </c>
      <c r="J264" s="101"/>
      <c r="L264" s="102"/>
    </row>
    <row r="265" spans="1:12" ht="78.75">
      <c r="A265" s="126"/>
      <c r="B265" s="71" t="s">
        <v>524</v>
      </c>
      <c r="C265" s="62" t="s">
        <v>227</v>
      </c>
      <c r="D265" s="108">
        <v>110</v>
      </c>
      <c r="E265" s="108"/>
      <c r="F265" s="108">
        <v>0</v>
      </c>
      <c r="G265" s="107"/>
      <c r="H265" s="107">
        <f t="shared" si="20"/>
        <v>-110</v>
      </c>
      <c r="I265" s="114">
        <f t="shared" si="21"/>
        <v>0</v>
      </c>
      <c r="J265" s="58"/>
      <c r="L265" s="103"/>
    </row>
    <row r="266" spans="1:12" ht="68.25" customHeight="1">
      <c r="A266" s="126"/>
      <c r="B266" s="71" t="s">
        <v>524</v>
      </c>
      <c r="C266" s="62" t="s">
        <v>24</v>
      </c>
      <c r="D266" s="108">
        <v>16.5</v>
      </c>
      <c r="E266" s="108"/>
      <c r="F266" s="108">
        <v>11.2</v>
      </c>
      <c r="G266" s="107"/>
      <c r="H266" s="107">
        <f t="shared" si="20"/>
        <v>-5.300000000000001</v>
      </c>
      <c r="I266" s="114">
        <f t="shared" si="21"/>
        <v>67.87878787878788</v>
      </c>
      <c r="J266" s="58"/>
      <c r="L266" s="103"/>
    </row>
    <row r="267" spans="1:12" ht="78.75" hidden="1">
      <c r="A267" s="126"/>
      <c r="B267" s="71" t="s">
        <v>524</v>
      </c>
      <c r="C267" s="62" t="s">
        <v>225</v>
      </c>
      <c r="D267" s="108"/>
      <c r="E267" s="108"/>
      <c r="F267" s="108"/>
      <c r="G267" s="107"/>
      <c r="H267" s="107">
        <f t="shared" si="20"/>
        <v>0</v>
      </c>
      <c r="I267" s="114" t="e">
        <f t="shared" si="21"/>
        <v>#DIV/0!</v>
      </c>
      <c r="J267" s="58"/>
      <c r="L267" s="103"/>
    </row>
    <row r="268" spans="1:12" ht="100.5" customHeight="1">
      <c r="A268" s="126"/>
      <c r="B268" s="71" t="s">
        <v>524</v>
      </c>
      <c r="C268" s="54" t="s">
        <v>184</v>
      </c>
      <c r="D268" s="108">
        <v>30</v>
      </c>
      <c r="E268" s="108"/>
      <c r="F268" s="108">
        <v>0</v>
      </c>
      <c r="G268" s="107"/>
      <c r="H268" s="107">
        <f t="shared" si="20"/>
        <v>-30</v>
      </c>
      <c r="I268" s="114">
        <f t="shared" si="21"/>
        <v>0</v>
      </c>
      <c r="J268" s="58"/>
      <c r="L268" s="103"/>
    </row>
    <row r="269" spans="1:12" ht="78.75" hidden="1">
      <c r="A269" s="126"/>
      <c r="B269" s="71" t="s">
        <v>524</v>
      </c>
      <c r="C269" s="54" t="s">
        <v>452</v>
      </c>
      <c r="D269" s="108"/>
      <c r="E269" s="108"/>
      <c r="F269" s="108"/>
      <c r="G269" s="107"/>
      <c r="H269" s="107">
        <f t="shared" si="20"/>
        <v>0</v>
      </c>
      <c r="I269" s="114" t="e">
        <f t="shared" si="21"/>
        <v>#DIV/0!</v>
      </c>
      <c r="J269" s="58"/>
      <c r="L269" s="103"/>
    </row>
    <row r="270" spans="1:12" ht="63" hidden="1">
      <c r="A270" s="126"/>
      <c r="B270" s="71" t="s">
        <v>524</v>
      </c>
      <c r="C270" s="54" t="s">
        <v>283</v>
      </c>
      <c r="D270" s="108"/>
      <c r="E270" s="108"/>
      <c r="F270" s="108"/>
      <c r="G270" s="107"/>
      <c r="H270" s="107">
        <f t="shared" si="20"/>
        <v>0</v>
      </c>
      <c r="I270" s="114" t="e">
        <f t="shared" si="21"/>
        <v>#DIV/0!</v>
      </c>
      <c r="J270" s="58"/>
      <c r="L270" s="103"/>
    </row>
    <row r="271" spans="1:12" ht="0.75" customHeight="1" hidden="1">
      <c r="A271" s="126"/>
      <c r="B271" s="71" t="s">
        <v>524</v>
      </c>
      <c r="C271" s="54" t="s">
        <v>226</v>
      </c>
      <c r="D271" s="108"/>
      <c r="E271" s="108"/>
      <c r="F271" s="108"/>
      <c r="G271" s="107"/>
      <c r="H271" s="107">
        <f t="shared" si="20"/>
        <v>0</v>
      </c>
      <c r="I271" s="114" t="e">
        <f t="shared" si="21"/>
        <v>#DIV/0!</v>
      </c>
      <c r="J271" s="58"/>
      <c r="L271" s="103"/>
    </row>
    <row r="272" spans="1:12" ht="20.25" customHeight="1" hidden="1">
      <c r="A272" s="126" t="s">
        <v>363</v>
      </c>
      <c r="B272" s="71" t="s">
        <v>91</v>
      </c>
      <c r="C272" s="73" t="s">
        <v>95</v>
      </c>
      <c r="D272" s="108">
        <f>4444.8-4246.99-197.81</f>
        <v>3.979039320256561E-13</v>
      </c>
      <c r="E272" s="108"/>
      <c r="F272" s="108">
        <v>0</v>
      </c>
      <c r="G272" s="107"/>
      <c r="H272" s="107">
        <f t="shared" si="20"/>
        <v>-3.979039320256561E-13</v>
      </c>
      <c r="I272" s="114">
        <f t="shared" si="21"/>
        <v>0</v>
      </c>
      <c r="J272" s="58"/>
      <c r="L272" s="103"/>
    </row>
    <row r="273" spans="1:12" s="136" customFormat="1" ht="15.75">
      <c r="A273" s="137"/>
      <c r="B273" s="137"/>
      <c r="C273" s="138" t="s">
        <v>4</v>
      </c>
      <c r="D273" s="139">
        <f>D275+D277+D283+D286+D290+D276</f>
        <v>3909.6</v>
      </c>
      <c r="E273" s="139">
        <f>E275+E277+E283+E286+E290+E276</f>
        <v>0</v>
      </c>
      <c r="F273" s="139">
        <f>F275+F277+F283+F286+F290+F276</f>
        <v>2457.2999999999993</v>
      </c>
      <c r="G273" s="139" t="e">
        <f>#REF!+#REF!+#REF!+#REF!+#REF!+#REF!+#REF!+#REF!</f>
        <v>#REF!</v>
      </c>
      <c r="H273" s="140">
        <f t="shared" si="20"/>
        <v>-1452.3000000000006</v>
      </c>
      <c r="I273" s="141">
        <f t="shared" si="21"/>
        <v>62.85297728667892</v>
      </c>
      <c r="J273" s="142"/>
      <c r="L273" s="143"/>
    </row>
    <row r="274" spans="1:12" ht="15.75" hidden="1">
      <c r="A274" s="95" t="s">
        <v>350</v>
      </c>
      <c r="B274" s="63" t="s">
        <v>351</v>
      </c>
      <c r="C274" s="78" t="s">
        <v>447</v>
      </c>
      <c r="D274" s="112"/>
      <c r="E274" s="112"/>
      <c r="F274" s="112"/>
      <c r="G274" s="112"/>
      <c r="H274" s="115">
        <f t="shared" si="20"/>
        <v>0</v>
      </c>
      <c r="I274" s="114" t="e">
        <f t="shared" si="21"/>
        <v>#DIV/0!</v>
      </c>
      <c r="J274" s="58"/>
      <c r="L274" s="103"/>
    </row>
    <row r="275" spans="1:12" ht="20.25" customHeight="1">
      <c r="A275" s="95" t="s">
        <v>350</v>
      </c>
      <c r="B275" s="63" t="s">
        <v>351</v>
      </c>
      <c r="C275" s="73" t="s">
        <v>57</v>
      </c>
      <c r="D275" s="112">
        <v>71.9</v>
      </c>
      <c r="E275" s="112"/>
      <c r="F275" s="112">
        <v>37.2</v>
      </c>
      <c r="G275" s="112"/>
      <c r="H275" s="115">
        <f t="shared" si="20"/>
        <v>-34.7</v>
      </c>
      <c r="I275" s="114">
        <f t="shared" si="21"/>
        <v>51.738525730180804</v>
      </c>
      <c r="J275" s="58"/>
      <c r="L275" s="103"/>
    </row>
    <row r="276" spans="1:12" ht="17.25" customHeight="1">
      <c r="A276" s="95" t="s">
        <v>350</v>
      </c>
      <c r="B276" s="63" t="s">
        <v>351</v>
      </c>
      <c r="C276" s="54" t="s">
        <v>269</v>
      </c>
      <c r="D276" s="112">
        <v>9.6</v>
      </c>
      <c r="E276" s="112"/>
      <c r="F276" s="112">
        <v>1.6</v>
      </c>
      <c r="G276" s="112"/>
      <c r="H276" s="115">
        <f t="shared" si="20"/>
        <v>-8</v>
      </c>
      <c r="I276" s="114">
        <f t="shared" si="21"/>
        <v>16.666666666666668</v>
      </c>
      <c r="J276" s="58"/>
      <c r="L276" s="103"/>
    </row>
    <row r="277" spans="1:12" ht="15.75">
      <c r="A277" s="88" t="s">
        <v>352</v>
      </c>
      <c r="B277" s="63" t="s">
        <v>353</v>
      </c>
      <c r="C277" s="73" t="s">
        <v>319</v>
      </c>
      <c r="D277" s="112">
        <f>D278+D279+D280+D281+D282</f>
        <v>3596</v>
      </c>
      <c r="E277" s="112">
        <f>E278+E279+E280+E281+E282</f>
        <v>0</v>
      </c>
      <c r="F277" s="112">
        <f>F278+F279+F280+F281+F282</f>
        <v>2275.6</v>
      </c>
      <c r="G277" s="112"/>
      <c r="H277" s="115">
        <f t="shared" si="20"/>
        <v>-1320.4</v>
      </c>
      <c r="I277" s="114">
        <f t="shared" si="21"/>
        <v>63.28142380422692</v>
      </c>
      <c r="J277" s="58"/>
      <c r="L277" s="103"/>
    </row>
    <row r="278" spans="1:12" ht="15.75">
      <c r="A278" s="88"/>
      <c r="B278" s="63" t="s">
        <v>411</v>
      </c>
      <c r="C278" s="62" t="s">
        <v>65</v>
      </c>
      <c r="D278" s="112">
        <v>1885.8</v>
      </c>
      <c r="E278" s="112"/>
      <c r="F278" s="112">
        <v>1126.4</v>
      </c>
      <c r="G278" s="112"/>
      <c r="H278" s="115">
        <f t="shared" si="20"/>
        <v>-759.3999999999999</v>
      </c>
      <c r="I278" s="114">
        <f t="shared" si="21"/>
        <v>59.73061830522855</v>
      </c>
      <c r="J278" s="58"/>
      <c r="L278" s="103"/>
    </row>
    <row r="279" spans="1:12" ht="15.75">
      <c r="A279" s="88"/>
      <c r="B279" s="63" t="s">
        <v>413</v>
      </c>
      <c r="C279" s="62" t="s">
        <v>64</v>
      </c>
      <c r="D279" s="112">
        <v>1693.4</v>
      </c>
      <c r="E279" s="112"/>
      <c r="F279" s="112">
        <v>1137.5</v>
      </c>
      <c r="G279" s="112"/>
      <c r="H279" s="115">
        <f t="shared" si="20"/>
        <v>-555.9000000000001</v>
      </c>
      <c r="I279" s="114">
        <f t="shared" si="21"/>
        <v>67.17255226172198</v>
      </c>
      <c r="J279" s="58"/>
      <c r="L279" s="103"/>
    </row>
    <row r="280" spans="1:12" ht="15.75">
      <c r="A280" s="88"/>
      <c r="B280" s="63" t="s">
        <v>415</v>
      </c>
      <c r="C280" s="73" t="s">
        <v>450</v>
      </c>
      <c r="D280" s="112">
        <v>8.8</v>
      </c>
      <c r="E280" s="112"/>
      <c r="F280" s="112">
        <v>3.7</v>
      </c>
      <c r="G280" s="112"/>
      <c r="H280" s="115">
        <f t="shared" si="20"/>
        <v>-5.1000000000000005</v>
      </c>
      <c r="I280" s="114">
        <f t="shared" si="21"/>
        <v>42.04545454545454</v>
      </c>
      <c r="J280" s="58"/>
      <c r="L280" s="103"/>
    </row>
    <row r="281" spans="1:12" ht="30.75" customHeight="1">
      <c r="A281" s="88"/>
      <c r="B281" s="63" t="s">
        <v>432</v>
      </c>
      <c r="C281" s="73" t="s">
        <v>457</v>
      </c>
      <c r="D281" s="112">
        <v>8</v>
      </c>
      <c r="E281" s="112"/>
      <c r="F281" s="112">
        <v>8</v>
      </c>
      <c r="G281" s="112"/>
      <c r="H281" s="115">
        <f t="shared" si="20"/>
        <v>0</v>
      </c>
      <c r="I281" s="114">
        <f t="shared" si="21"/>
        <v>100</v>
      </c>
      <c r="J281" s="58"/>
      <c r="L281" s="103"/>
    </row>
    <row r="282" spans="1:12" ht="31.5" hidden="1">
      <c r="A282" s="88"/>
      <c r="B282" s="63" t="s">
        <v>427</v>
      </c>
      <c r="C282" s="73" t="s">
        <v>458</v>
      </c>
      <c r="D282" s="112"/>
      <c r="E282" s="112"/>
      <c r="F282" s="112"/>
      <c r="G282" s="112"/>
      <c r="H282" s="115">
        <f t="shared" si="20"/>
        <v>0</v>
      </c>
      <c r="I282" s="114" t="e">
        <f t="shared" si="21"/>
        <v>#DIV/0!</v>
      </c>
      <c r="J282" s="58"/>
      <c r="L282" s="103"/>
    </row>
    <row r="283" spans="1:12" ht="15.75">
      <c r="A283" s="88"/>
      <c r="B283" s="63" t="s">
        <v>355</v>
      </c>
      <c r="C283" s="73" t="s">
        <v>320</v>
      </c>
      <c r="D283" s="112">
        <f>D284+D285</f>
        <v>74.4</v>
      </c>
      <c r="E283" s="112">
        <f>E284+E285</f>
        <v>0</v>
      </c>
      <c r="F283" s="112">
        <f>F284+F285</f>
        <v>50.2</v>
      </c>
      <c r="G283" s="112"/>
      <c r="H283" s="115">
        <f t="shared" si="20"/>
        <v>-24.200000000000003</v>
      </c>
      <c r="I283" s="114">
        <f t="shared" si="21"/>
        <v>67.47311827956989</v>
      </c>
      <c r="J283" s="58"/>
      <c r="L283" s="103"/>
    </row>
    <row r="284" spans="1:12" ht="63" hidden="1">
      <c r="A284" s="88"/>
      <c r="B284" s="63" t="s">
        <v>39</v>
      </c>
      <c r="C284" s="54" t="s">
        <v>290</v>
      </c>
      <c r="D284" s="108"/>
      <c r="E284" s="108"/>
      <c r="F284" s="107"/>
      <c r="G284" s="107"/>
      <c r="H284" s="115">
        <f t="shared" si="20"/>
        <v>0</v>
      </c>
      <c r="I284" s="114" t="e">
        <f t="shared" si="21"/>
        <v>#DIV/0!</v>
      </c>
      <c r="J284" s="58"/>
      <c r="L284" s="103"/>
    </row>
    <row r="285" spans="1:12" ht="63">
      <c r="A285" s="95" t="s">
        <v>366</v>
      </c>
      <c r="B285" s="63" t="s">
        <v>367</v>
      </c>
      <c r="C285" s="73" t="s">
        <v>53</v>
      </c>
      <c r="D285" s="108">
        <v>74.4</v>
      </c>
      <c r="E285" s="108"/>
      <c r="F285" s="107">
        <v>50.2</v>
      </c>
      <c r="G285" s="107">
        <f>F285-L277</f>
        <v>50.2</v>
      </c>
      <c r="H285" s="115">
        <f aca="true" t="shared" si="22" ref="H285:H314">F285-D285</f>
        <v>-24.200000000000003</v>
      </c>
      <c r="I285" s="114">
        <f aca="true" t="shared" si="23" ref="I285:I314">F285/D285*100</f>
        <v>67.47311827956989</v>
      </c>
      <c r="J285" s="58"/>
      <c r="L285" s="103"/>
    </row>
    <row r="286" spans="1:12" ht="15.75">
      <c r="A286" s="123" t="s">
        <v>377</v>
      </c>
      <c r="B286" s="71" t="s">
        <v>390</v>
      </c>
      <c r="C286" s="54" t="s">
        <v>321</v>
      </c>
      <c r="D286" s="112">
        <f>D287+D288+D289</f>
        <v>157.7</v>
      </c>
      <c r="E286" s="112">
        <f>E287+E288+E289</f>
        <v>0</v>
      </c>
      <c r="F286" s="112">
        <f>F287+F288+F289</f>
        <v>92.69999999999999</v>
      </c>
      <c r="G286" s="112"/>
      <c r="H286" s="115">
        <f t="shared" si="22"/>
        <v>-65</v>
      </c>
      <c r="I286" s="114">
        <f t="shared" si="23"/>
        <v>58.78249841471147</v>
      </c>
      <c r="J286" s="58"/>
      <c r="L286" s="103"/>
    </row>
    <row r="287" spans="1:12" ht="15" customHeight="1">
      <c r="A287" s="123"/>
      <c r="B287" s="71" t="s">
        <v>504</v>
      </c>
      <c r="C287" s="85" t="s">
        <v>296</v>
      </c>
      <c r="D287" s="112">
        <v>0.1</v>
      </c>
      <c r="E287" s="112"/>
      <c r="F287" s="112">
        <v>0.1</v>
      </c>
      <c r="G287" s="112"/>
      <c r="H287" s="115">
        <f t="shared" si="22"/>
        <v>0</v>
      </c>
      <c r="I287" s="114">
        <f t="shared" si="23"/>
        <v>100</v>
      </c>
      <c r="J287" s="58"/>
      <c r="L287" s="103"/>
    </row>
    <row r="288" spans="1:12" ht="15.75" hidden="1">
      <c r="A288" s="123"/>
      <c r="B288" s="71" t="s">
        <v>338</v>
      </c>
      <c r="C288" s="85" t="s">
        <v>323</v>
      </c>
      <c r="D288" s="112"/>
      <c r="E288" s="112"/>
      <c r="F288" s="112"/>
      <c r="G288" s="112"/>
      <c r="H288" s="115">
        <f t="shared" si="22"/>
        <v>0</v>
      </c>
      <c r="I288" s="114" t="e">
        <f t="shared" si="23"/>
        <v>#DIV/0!</v>
      </c>
      <c r="J288" s="58"/>
      <c r="L288" s="103"/>
    </row>
    <row r="289" spans="1:12" ht="15.75">
      <c r="A289" s="123"/>
      <c r="B289" s="71" t="s">
        <v>505</v>
      </c>
      <c r="C289" s="127" t="s">
        <v>322</v>
      </c>
      <c r="D289" s="112">
        <v>157.6</v>
      </c>
      <c r="E289" s="112"/>
      <c r="F289" s="112">
        <v>92.6</v>
      </c>
      <c r="G289" s="112"/>
      <c r="H289" s="115">
        <f t="shared" si="22"/>
        <v>-65</v>
      </c>
      <c r="I289" s="114">
        <f t="shared" si="23"/>
        <v>58.75634517766497</v>
      </c>
      <c r="J289" s="58"/>
      <c r="L289" s="103"/>
    </row>
    <row r="290" spans="1:12" ht="30.75" customHeight="1" hidden="1">
      <c r="A290" s="123"/>
      <c r="B290" s="71" t="s">
        <v>379</v>
      </c>
      <c r="C290" s="62" t="s">
        <v>299</v>
      </c>
      <c r="D290" s="112">
        <f>D291</f>
        <v>0</v>
      </c>
      <c r="E290" s="112">
        <f>E291</f>
        <v>0</v>
      </c>
      <c r="F290" s="112">
        <f>F291</f>
        <v>0</v>
      </c>
      <c r="G290" s="112"/>
      <c r="H290" s="115">
        <f t="shared" si="22"/>
        <v>0</v>
      </c>
      <c r="I290" s="114" t="e">
        <f t="shared" si="23"/>
        <v>#DIV/0!</v>
      </c>
      <c r="J290" s="58"/>
      <c r="L290" s="103"/>
    </row>
    <row r="291" spans="1:12" ht="31.5" hidden="1">
      <c r="A291" s="123"/>
      <c r="B291" s="71" t="s">
        <v>380</v>
      </c>
      <c r="C291" s="62" t="s">
        <v>58</v>
      </c>
      <c r="D291" s="112"/>
      <c r="E291" s="112"/>
      <c r="F291" s="112"/>
      <c r="G291" s="112"/>
      <c r="H291" s="115">
        <f t="shared" si="22"/>
        <v>0</v>
      </c>
      <c r="I291" s="114" t="e">
        <f t="shared" si="23"/>
        <v>#DIV/0!</v>
      </c>
      <c r="J291" s="58"/>
      <c r="L291" s="103"/>
    </row>
    <row r="292" spans="1:12" s="136" customFormat="1" ht="15.75">
      <c r="A292" s="144"/>
      <c r="B292" s="145"/>
      <c r="C292" s="138" t="s">
        <v>6</v>
      </c>
      <c r="D292" s="139">
        <f>D293+D294+D301+D305+D306+D312</f>
        <v>683.41</v>
      </c>
      <c r="E292" s="139">
        <f>E293+E294+E301+E305+E306+E312</f>
        <v>0.1</v>
      </c>
      <c r="F292" s="139">
        <f>F293+F294+F301+F305+F306+F312</f>
        <v>682.91</v>
      </c>
      <c r="G292" s="139"/>
      <c r="H292" s="140">
        <f t="shared" si="22"/>
        <v>-0.5</v>
      </c>
      <c r="I292" s="141">
        <f t="shared" si="23"/>
        <v>99.9268374767709</v>
      </c>
      <c r="J292" s="142"/>
      <c r="L292" s="143"/>
    </row>
    <row r="293" spans="1:12" ht="15.75">
      <c r="A293" s="95"/>
      <c r="B293" s="63" t="s">
        <v>351</v>
      </c>
      <c r="C293" s="78" t="s">
        <v>108</v>
      </c>
      <c r="D293" s="112">
        <v>2</v>
      </c>
      <c r="E293" s="112"/>
      <c r="F293" s="112">
        <v>2</v>
      </c>
      <c r="G293" s="112"/>
      <c r="H293" s="115">
        <f t="shared" si="22"/>
        <v>0</v>
      </c>
      <c r="I293" s="114">
        <f t="shared" si="23"/>
        <v>100</v>
      </c>
      <c r="J293" s="58"/>
      <c r="L293" s="103"/>
    </row>
    <row r="294" spans="1:12" ht="15.75">
      <c r="A294" s="88" t="s">
        <v>352</v>
      </c>
      <c r="B294" s="63" t="s">
        <v>353</v>
      </c>
      <c r="C294" s="73" t="s">
        <v>319</v>
      </c>
      <c r="D294" s="112">
        <f>D295+D296+D297+D298+D300+D299</f>
        <v>659.51</v>
      </c>
      <c r="E294" s="112">
        <f>E295+E296+E297+E298+E300+E299</f>
        <v>0</v>
      </c>
      <c r="F294" s="112">
        <f>F295+F296+F297+F298+F300+F299</f>
        <v>659.01</v>
      </c>
      <c r="G294" s="112"/>
      <c r="H294" s="115">
        <f t="shared" si="22"/>
        <v>-0.5</v>
      </c>
      <c r="I294" s="114">
        <f t="shared" si="23"/>
        <v>99.9241861381935</v>
      </c>
      <c r="J294" s="58"/>
      <c r="L294" s="103"/>
    </row>
    <row r="295" spans="1:12" ht="15.75">
      <c r="A295" s="88"/>
      <c r="B295" s="63" t="s">
        <v>411</v>
      </c>
      <c r="C295" s="62" t="s">
        <v>65</v>
      </c>
      <c r="D295" s="112">
        <v>504.3</v>
      </c>
      <c r="E295" s="112"/>
      <c r="F295" s="112">
        <v>504.3</v>
      </c>
      <c r="G295" s="112"/>
      <c r="H295" s="115">
        <f t="shared" si="22"/>
        <v>0</v>
      </c>
      <c r="I295" s="114">
        <f t="shared" si="23"/>
        <v>100</v>
      </c>
      <c r="J295" s="58"/>
      <c r="L295" s="103"/>
    </row>
    <row r="296" spans="1:12" ht="15.75">
      <c r="A296" s="88"/>
      <c r="B296" s="63" t="s">
        <v>413</v>
      </c>
      <c r="C296" s="62" t="s">
        <v>64</v>
      </c>
      <c r="D296" s="112">
        <v>142.1</v>
      </c>
      <c r="E296" s="112"/>
      <c r="F296" s="112">
        <v>141.6</v>
      </c>
      <c r="G296" s="112"/>
      <c r="H296" s="115">
        <f t="shared" si="22"/>
        <v>-0.5</v>
      </c>
      <c r="I296" s="114">
        <f t="shared" si="23"/>
        <v>99.64813511611541</v>
      </c>
      <c r="J296" s="58"/>
      <c r="L296" s="103"/>
    </row>
    <row r="297" spans="1:12" ht="15.75">
      <c r="A297" s="88"/>
      <c r="B297" s="63" t="s">
        <v>415</v>
      </c>
      <c r="C297" s="73" t="s">
        <v>450</v>
      </c>
      <c r="D297" s="112">
        <v>13.1</v>
      </c>
      <c r="E297" s="112"/>
      <c r="F297" s="112">
        <v>13.1</v>
      </c>
      <c r="G297" s="112"/>
      <c r="H297" s="115">
        <f t="shared" si="22"/>
        <v>0</v>
      </c>
      <c r="I297" s="114">
        <f t="shared" si="23"/>
        <v>100</v>
      </c>
      <c r="J297" s="58"/>
      <c r="L297" s="103"/>
    </row>
    <row r="298" spans="1:12" ht="0.75" customHeight="1" hidden="1">
      <c r="A298" s="88"/>
      <c r="B298" s="63" t="s">
        <v>430</v>
      </c>
      <c r="C298" s="73" t="s">
        <v>66</v>
      </c>
      <c r="D298" s="112"/>
      <c r="E298" s="112"/>
      <c r="F298" s="112"/>
      <c r="G298" s="112"/>
      <c r="H298" s="115">
        <f t="shared" si="22"/>
        <v>0</v>
      </c>
      <c r="I298" s="114" t="e">
        <f t="shared" si="23"/>
        <v>#DIV/0!</v>
      </c>
      <c r="J298" s="58"/>
      <c r="L298" s="103"/>
    </row>
    <row r="299" spans="1:12" ht="31.5" hidden="1">
      <c r="A299" s="88"/>
      <c r="B299" s="63" t="s">
        <v>432</v>
      </c>
      <c r="C299" s="73" t="s">
        <v>457</v>
      </c>
      <c r="D299" s="112"/>
      <c r="E299" s="112"/>
      <c r="F299" s="112"/>
      <c r="G299" s="112"/>
      <c r="H299" s="115">
        <f t="shared" si="22"/>
        <v>0</v>
      </c>
      <c r="I299" s="114" t="e">
        <f t="shared" si="23"/>
        <v>#DIV/0!</v>
      </c>
      <c r="J299" s="58"/>
      <c r="L299" s="103"/>
    </row>
    <row r="300" spans="1:12" ht="24" customHeight="1">
      <c r="A300" s="88"/>
      <c r="B300" s="63" t="s">
        <v>427</v>
      </c>
      <c r="C300" s="73" t="s">
        <v>458</v>
      </c>
      <c r="D300" s="146">
        <v>0.01</v>
      </c>
      <c r="E300" s="146"/>
      <c r="F300" s="146">
        <v>0.01</v>
      </c>
      <c r="G300" s="146"/>
      <c r="H300" s="115">
        <f t="shared" si="22"/>
        <v>0</v>
      </c>
      <c r="I300" s="114">
        <f t="shared" si="23"/>
        <v>100</v>
      </c>
      <c r="J300" s="58"/>
      <c r="L300" s="103"/>
    </row>
    <row r="301" spans="1:12" ht="0.75" customHeight="1" hidden="1">
      <c r="A301" s="88"/>
      <c r="B301" s="63" t="s">
        <v>355</v>
      </c>
      <c r="C301" s="73" t="s">
        <v>320</v>
      </c>
      <c r="D301" s="112">
        <f>D302+D303+D304</f>
        <v>0</v>
      </c>
      <c r="E301" s="112">
        <f>E302+E303+E304</f>
        <v>0</v>
      </c>
      <c r="F301" s="112">
        <f>F302+F303+F304</f>
        <v>0</v>
      </c>
      <c r="G301" s="112"/>
      <c r="H301" s="115">
        <f t="shared" si="22"/>
        <v>0</v>
      </c>
      <c r="I301" s="114" t="e">
        <f t="shared" si="23"/>
        <v>#DIV/0!</v>
      </c>
      <c r="J301" s="58"/>
      <c r="L301" s="103"/>
    </row>
    <row r="302" spans="1:12" ht="31.5" hidden="1">
      <c r="A302" s="88"/>
      <c r="B302" s="63" t="s">
        <v>364</v>
      </c>
      <c r="C302" s="73" t="s">
        <v>201</v>
      </c>
      <c r="D302" s="112"/>
      <c r="E302" s="112"/>
      <c r="F302" s="112"/>
      <c r="G302" s="112"/>
      <c r="H302" s="115">
        <f t="shared" si="22"/>
        <v>0</v>
      </c>
      <c r="I302" s="114" t="e">
        <f t="shared" si="23"/>
        <v>#DIV/0!</v>
      </c>
      <c r="J302" s="58"/>
      <c r="L302" s="103"/>
    </row>
    <row r="303" spans="1:12" ht="31.5" hidden="1">
      <c r="A303" s="88"/>
      <c r="B303" s="63" t="s">
        <v>420</v>
      </c>
      <c r="C303" s="73" t="s">
        <v>51</v>
      </c>
      <c r="D303" s="112"/>
      <c r="E303" s="112"/>
      <c r="F303" s="112"/>
      <c r="G303" s="112"/>
      <c r="H303" s="115">
        <f t="shared" si="22"/>
        <v>0</v>
      </c>
      <c r="I303" s="114" t="e">
        <f t="shared" si="23"/>
        <v>#DIV/0!</v>
      </c>
      <c r="J303" s="58"/>
      <c r="L303" s="103"/>
    </row>
    <row r="304" spans="1:12" ht="63" hidden="1">
      <c r="A304" s="88"/>
      <c r="B304" s="63" t="s">
        <v>367</v>
      </c>
      <c r="C304" s="73" t="s">
        <v>53</v>
      </c>
      <c r="D304" s="112"/>
      <c r="E304" s="112"/>
      <c r="F304" s="112"/>
      <c r="G304" s="112"/>
      <c r="H304" s="115">
        <f t="shared" si="22"/>
        <v>0</v>
      </c>
      <c r="I304" s="114" t="e">
        <f t="shared" si="23"/>
        <v>#DIV/0!</v>
      </c>
      <c r="J304" s="58"/>
      <c r="L304" s="103"/>
    </row>
    <row r="305" spans="1:12" ht="50.25" customHeight="1">
      <c r="A305" s="95" t="s">
        <v>366</v>
      </c>
      <c r="B305" s="63" t="s">
        <v>376</v>
      </c>
      <c r="C305" s="54" t="s">
        <v>324</v>
      </c>
      <c r="D305" s="108">
        <v>10</v>
      </c>
      <c r="E305" s="108"/>
      <c r="F305" s="108">
        <v>10</v>
      </c>
      <c r="G305" s="107"/>
      <c r="H305" s="115">
        <f t="shared" si="22"/>
        <v>0</v>
      </c>
      <c r="I305" s="114">
        <f t="shared" si="23"/>
        <v>100</v>
      </c>
      <c r="J305" s="58"/>
      <c r="L305" s="103"/>
    </row>
    <row r="306" spans="1:12" ht="15.75">
      <c r="A306" s="123" t="s">
        <v>377</v>
      </c>
      <c r="B306" s="71" t="s">
        <v>390</v>
      </c>
      <c r="C306" s="62" t="s">
        <v>321</v>
      </c>
      <c r="D306" s="116">
        <f>D307+D308+D309+D310</f>
        <v>9.9</v>
      </c>
      <c r="E306" s="116">
        <f>E307+E308+E309+E310</f>
        <v>0</v>
      </c>
      <c r="F306" s="116">
        <f>F307+F308+F309+F310</f>
        <v>9.9</v>
      </c>
      <c r="G306" s="112"/>
      <c r="H306" s="115">
        <f t="shared" si="22"/>
        <v>0</v>
      </c>
      <c r="I306" s="114">
        <f t="shared" si="23"/>
        <v>100</v>
      </c>
      <c r="J306" s="58"/>
      <c r="L306" s="103"/>
    </row>
    <row r="307" spans="1:12" ht="15.75">
      <c r="A307" s="123"/>
      <c r="B307" s="71" t="s">
        <v>503</v>
      </c>
      <c r="C307" s="85" t="s">
        <v>325</v>
      </c>
      <c r="D307" s="116">
        <v>6</v>
      </c>
      <c r="E307" s="112"/>
      <c r="F307" s="112">
        <v>6</v>
      </c>
      <c r="G307" s="112"/>
      <c r="H307" s="115">
        <f t="shared" si="22"/>
        <v>0</v>
      </c>
      <c r="I307" s="114">
        <f t="shared" si="23"/>
        <v>100</v>
      </c>
      <c r="J307" s="58"/>
      <c r="L307" s="103"/>
    </row>
    <row r="308" spans="1:12" ht="15.75">
      <c r="A308" s="123"/>
      <c r="B308" s="71" t="s">
        <v>504</v>
      </c>
      <c r="C308" s="85" t="s">
        <v>231</v>
      </c>
      <c r="D308" s="116">
        <v>0.2</v>
      </c>
      <c r="E308" s="112"/>
      <c r="F308" s="112">
        <v>0.2</v>
      </c>
      <c r="G308" s="112"/>
      <c r="H308" s="115">
        <f t="shared" si="22"/>
        <v>0</v>
      </c>
      <c r="I308" s="114">
        <f t="shared" si="23"/>
        <v>100</v>
      </c>
      <c r="J308" s="58"/>
      <c r="L308" s="103"/>
    </row>
    <row r="309" spans="1:12" ht="15.75">
      <c r="A309" s="123"/>
      <c r="B309" s="71" t="s">
        <v>505</v>
      </c>
      <c r="C309" s="127" t="s">
        <v>322</v>
      </c>
      <c r="D309" s="116">
        <v>0.7</v>
      </c>
      <c r="E309" s="112"/>
      <c r="F309" s="112">
        <v>0.7</v>
      </c>
      <c r="G309" s="112"/>
      <c r="H309" s="115">
        <f t="shared" si="22"/>
        <v>0</v>
      </c>
      <c r="I309" s="114">
        <f t="shared" si="23"/>
        <v>100</v>
      </c>
      <c r="J309" s="58"/>
      <c r="L309" s="103"/>
    </row>
    <row r="310" spans="1:12" ht="30.75" customHeight="1">
      <c r="A310" s="123"/>
      <c r="B310" s="71" t="s">
        <v>483</v>
      </c>
      <c r="C310" s="127" t="s">
        <v>331</v>
      </c>
      <c r="D310" s="116">
        <v>3</v>
      </c>
      <c r="E310" s="112"/>
      <c r="F310" s="112">
        <v>3</v>
      </c>
      <c r="G310" s="112"/>
      <c r="H310" s="115">
        <f t="shared" si="22"/>
        <v>0</v>
      </c>
      <c r="I310" s="114">
        <f t="shared" si="23"/>
        <v>100</v>
      </c>
      <c r="J310" s="58"/>
      <c r="L310" s="103"/>
    </row>
    <row r="311" spans="1:12" ht="63" hidden="1">
      <c r="A311" s="123"/>
      <c r="B311" s="71" t="s">
        <v>474</v>
      </c>
      <c r="C311" s="54" t="s">
        <v>332</v>
      </c>
      <c r="D311" s="116"/>
      <c r="E311" s="112"/>
      <c r="F311" s="112"/>
      <c r="G311" s="112"/>
      <c r="H311" s="115">
        <f t="shared" si="22"/>
        <v>0</v>
      </c>
      <c r="I311" s="114" t="e">
        <f t="shared" si="23"/>
        <v>#DIV/0!</v>
      </c>
      <c r="J311" s="58"/>
      <c r="L311" s="103"/>
    </row>
    <row r="312" spans="1:12" ht="31.5">
      <c r="A312" s="95" t="s">
        <v>378</v>
      </c>
      <c r="B312" s="63" t="s">
        <v>380</v>
      </c>
      <c r="C312" s="78" t="s">
        <v>58</v>
      </c>
      <c r="D312" s="108">
        <v>2</v>
      </c>
      <c r="E312" s="108">
        <v>0.1</v>
      </c>
      <c r="F312" s="107">
        <v>2</v>
      </c>
      <c r="G312" s="107" t="e">
        <f>F312-#REF!</f>
        <v>#REF!</v>
      </c>
      <c r="H312" s="115">
        <f t="shared" si="22"/>
        <v>0</v>
      </c>
      <c r="I312" s="114">
        <f t="shared" si="23"/>
        <v>100</v>
      </c>
      <c r="J312" s="58"/>
      <c r="L312" s="58"/>
    </row>
    <row r="313" spans="1:12" ht="18" customHeight="1">
      <c r="A313" s="95"/>
      <c r="B313" s="95"/>
      <c r="C313" s="73" t="s">
        <v>446</v>
      </c>
      <c r="D313" s="108">
        <f>D189+D273+D292</f>
        <v>31313.91</v>
      </c>
      <c r="E313" s="108">
        <f>E189+E273+E292</f>
        <v>0.1</v>
      </c>
      <c r="F313" s="108">
        <f>F189+F273+F292</f>
        <v>7574.109999999998</v>
      </c>
      <c r="G313" s="108" t="e">
        <f>G273+#REF!+#REF!</f>
        <v>#REF!</v>
      </c>
      <c r="H313" s="115">
        <f t="shared" si="22"/>
        <v>-23739.800000000003</v>
      </c>
      <c r="I313" s="114">
        <f t="shared" si="23"/>
        <v>24.187685281077957</v>
      </c>
      <c r="L313" s="102"/>
    </row>
    <row r="314" spans="1:12" ht="18" customHeight="1">
      <c r="A314" s="95"/>
      <c r="B314" s="95"/>
      <c r="C314" s="73" t="s">
        <v>340</v>
      </c>
      <c r="D314" s="108">
        <f>D313+D187</f>
        <v>212461.71</v>
      </c>
      <c r="E314" s="108"/>
      <c r="F314" s="108">
        <f>F313+F187</f>
        <v>142904.61</v>
      </c>
      <c r="G314" s="108"/>
      <c r="H314" s="115">
        <f t="shared" si="22"/>
        <v>-69557.1</v>
      </c>
      <c r="I314" s="114">
        <f t="shared" si="23"/>
        <v>67.26134793888272</v>
      </c>
      <c r="L314" s="102"/>
    </row>
    <row r="315" spans="1:14" s="134" customFormat="1" ht="78" customHeight="1">
      <c r="A315" s="175" t="s">
        <v>48</v>
      </c>
      <c r="B315" s="175"/>
      <c r="C315" s="175"/>
      <c r="D315" s="175"/>
      <c r="E315" s="133"/>
      <c r="F315" s="170" t="s">
        <v>67</v>
      </c>
      <c r="G315" s="170"/>
      <c r="H315" s="170"/>
      <c r="I315" s="170"/>
      <c r="K315" s="147"/>
      <c r="L315" s="148"/>
      <c r="M315" s="147"/>
      <c r="N315" s="147"/>
    </row>
    <row r="316" spans="1:14" ht="18" customHeight="1">
      <c r="A316" s="166"/>
      <c r="B316" s="166"/>
      <c r="C316" s="166"/>
      <c r="G316" s="174"/>
      <c r="H316" s="174"/>
      <c r="K316" s="136"/>
      <c r="L316" s="149"/>
      <c r="M316" s="136"/>
      <c r="N316" s="136"/>
    </row>
    <row r="317" spans="1:14" ht="18" customHeight="1">
      <c r="A317" s="166"/>
      <c r="B317" s="166"/>
      <c r="C317" s="166"/>
      <c r="D317" s="176" t="s">
        <v>153</v>
      </c>
      <c r="E317" s="176"/>
      <c r="F317" s="176"/>
      <c r="K317" s="136"/>
      <c r="L317" s="149"/>
      <c r="M317" s="136"/>
      <c r="N317" s="136"/>
    </row>
    <row r="318" spans="3:14" ht="15.75">
      <c r="C318" s="96"/>
      <c r="D318" s="109">
        <f>D263+D251+D246+D241+D237+D234+D227+D224+D221+D219+D217+D216+D213+D212+D204+D196+D193+D190+D220</f>
        <v>7114.9000000000015</v>
      </c>
      <c r="E318" s="109">
        <f>E263+E251+E246+E241+E237+E234+E227+E224+E221+E219+E217+E216+E213+E212+E204+E196+E193+E190+E220</f>
        <v>0</v>
      </c>
      <c r="F318" s="109">
        <f>F263+F251+F246+F241+F237+F234+F227+F224+F221+F219+F217+F216+F213+F212+F204+F196+F193+F190+F220</f>
        <v>2312.3</v>
      </c>
      <c r="K318" s="136"/>
      <c r="L318" s="150"/>
      <c r="M318" s="136"/>
      <c r="N318" s="136"/>
    </row>
    <row r="319" spans="1:14" ht="15.75">
      <c r="A319" s="136"/>
      <c r="B319" s="136"/>
      <c r="C319" s="151"/>
      <c r="D319" s="152"/>
      <c r="E319" s="152"/>
      <c r="F319" s="152"/>
      <c r="G319" s="152"/>
      <c r="H319" s="136"/>
      <c r="I319" s="136"/>
      <c r="J319" s="136"/>
      <c r="K319" s="136"/>
      <c r="L319" s="153"/>
      <c r="M319" s="136"/>
      <c r="N319" s="136"/>
    </row>
    <row r="320" spans="3:12" ht="45" customHeight="1">
      <c r="C320" s="96"/>
      <c r="D320" s="45"/>
      <c r="E320" s="45"/>
      <c r="F320" s="45"/>
      <c r="G320" s="45"/>
      <c r="H320" s="45"/>
      <c r="L320" s="129"/>
    </row>
    <row r="321" spans="3:12" ht="84" customHeight="1">
      <c r="C321" s="96"/>
      <c r="D321" s="45"/>
      <c r="E321" s="45"/>
      <c r="F321" s="45"/>
      <c r="G321" s="45"/>
      <c r="L321" s="102"/>
    </row>
    <row r="322" spans="3:12" ht="15.75">
      <c r="C322" s="96"/>
      <c r="L322" s="129"/>
    </row>
    <row r="323" spans="3:12" ht="15.75">
      <c r="C323" s="96"/>
      <c r="D323" s="45"/>
      <c r="E323" s="45"/>
      <c r="F323" s="45"/>
      <c r="G323" s="45"/>
      <c r="L323" s="102"/>
    </row>
    <row r="324" ht="15.75">
      <c r="L324" s="102"/>
    </row>
    <row r="325" ht="15.75">
      <c r="L325" s="102"/>
    </row>
    <row r="326" ht="15.75">
      <c r="L326" s="102"/>
    </row>
    <row r="327" ht="15.75">
      <c r="L327" s="102"/>
    </row>
    <row r="328" ht="15.75">
      <c r="L328" s="102"/>
    </row>
    <row r="329" ht="15.75">
      <c r="L329" s="102"/>
    </row>
    <row r="330" ht="15.75">
      <c r="L330" s="102"/>
    </row>
    <row r="331" ht="15.75">
      <c r="L331" s="102"/>
    </row>
    <row r="332" ht="15.75">
      <c r="L332" s="102"/>
    </row>
    <row r="333" ht="15.75">
      <c r="L333" s="102"/>
    </row>
    <row r="334" ht="15.75">
      <c r="L334" s="102"/>
    </row>
    <row r="335" ht="15.75">
      <c r="L335" s="102"/>
    </row>
    <row r="336" ht="15.75">
      <c r="L336" s="102"/>
    </row>
    <row r="337" ht="15.75">
      <c r="L337" s="102"/>
    </row>
    <row r="338" ht="15.75">
      <c r="L338" s="102"/>
    </row>
    <row r="339" ht="15.75">
      <c r="L339" s="102"/>
    </row>
    <row r="340" ht="15.75">
      <c r="L340" s="102"/>
    </row>
    <row r="341" ht="15.75">
      <c r="L341" s="102"/>
    </row>
    <row r="342" ht="15.75">
      <c r="L342" s="102"/>
    </row>
    <row r="343" ht="15.75">
      <c r="L343" s="102"/>
    </row>
    <row r="344" ht="15.75">
      <c r="L344" s="102"/>
    </row>
    <row r="345" ht="15.75">
      <c r="L345" s="102"/>
    </row>
    <row r="346" ht="15.75">
      <c r="L346" s="102"/>
    </row>
    <row r="347" ht="15.75">
      <c r="L347" s="102"/>
    </row>
    <row r="348" ht="15.75">
      <c r="L348" s="102"/>
    </row>
    <row r="349" ht="15.75">
      <c r="L349" s="102"/>
    </row>
    <row r="350" ht="15.75">
      <c r="L350" s="102"/>
    </row>
    <row r="351" ht="15.75">
      <c r="L351" s="102"/>
    </row>
    <row r="352" ht="15.75">
      <c r="L352" s="102"/>
    </row>
    <row r="353" ht="15.75">
      <c r="L353" s="102"/>
    </row>
    <row r="354" ht="15.75">
      <c r="L354" s="102"/>
    </row>
    <row r="355" ht="15.75">
      <c r="L355" s="102"/>
    </row>
    <row r="356" ht="15.75">
      <c r="L356" s="102"/>
    </row>
    <row r="357" ht="15.75">
      <c r="L357" s="102"/>
    </row>
    <row r="358" ht="15.75">
      <c r="L358" s="102"/>
    </row>
    <row r="359" ht="15.75">
      <c r="L359" s="102"/>
    </row>
    <row r="360" ht="15.75">
      <c r="L360" s="102"/>
    </row>
    <row r="361" ht="15.75">
      <c r="L361" s="102"/>
    </row>
    <row r="362" ht="15.75">
      <c r="L362" s="102"/>
    </row>
    <row r="363" ht="15.75">
      <c r="L363" s="102"/>
    </row>
    <row r="364" ht="15.75">
      <c r="L364" s="102"/>
    </row>
    <row r="365" ht="15.75">
      <c r="L365" s="102"/>
    </row>
    <row r="366" ht="15.75">
      <c r="L366" s="102"/>
    </row>
    <row r="367" ht="15.75">
      <c r="L367" s="102"/>
    </row>
    <row r="368" ht="15.75">
      <c r="L368" s="102"/>
    </row>
    <row r="369" ht="15.75">
      <c r="L369" s="102"/>
    </row>
    <row r="370" ht="15.75">
      <c r="L370" s="102"/>
    </row>
    <row r="371" ht="15.75">
      <c r="L371" s="102"/>
    </row>
    <row r="372" ht="15.75">
      <c r="L372" s="102"/>
    </row>
    <row r="373" ht="15.75">
      <c r="L373" s="102"/>
    </row>
    <row r="374" ht="15.75">
      <c r="L374" s="102"/>
    </row>
    <row r="375" ht="15.75">
      <c r="L375" s="102"/>
    </row>
    <row r="376" ht="15.75">
      <c r="L376" s="102"/>
    </row>
    <row r="377" ht="15.75">
      <c r="L377" s="102"/>
    </row>
    <row r="378" ht="15.75">
      <c r="L378" s="102"/>
    </row>
    <row r="379" ht="15.75">
      <c r="L379" s="102"/>
    </row>
    <row r="380" ht="15.75">
      <c r="L380" s="102"/>
    </row>
    <row r="381" ht="15.75">
      <c r="L381" s="102"/>
    </row>
    <row r="382" ht="15.75">
      <c r="L382" s="102"/>
    </row>
    <row r="383" ht="15.75">
      <c r="L383" s="102"/>
    </row>
    <row r="384" ht="15.75">
      <c r="L384" s="102"/>
    </row>
    <row r="385" ht="15.75">
      <c r="L385" s="102"/>
    </row>
    <row r="386" ht="15.75">
      <c r="L386" s="102"/>
    </row>
    <row r="387" ht="15.75">
      <c r="L387" s="102"/>
    </row>
    <row r="388" ht="15.75">
      <c r="L388" s="102"/>
    </row>
    <row r="389" ht="15.75">
      <c r="L389" s="102"/>
    </row>
    <row r="390" ht="15.75">
      <c r="L390" s="102"/>
    </row>
    <row r="391" ht="15.75">
      <c r="L391" s="102"/>
    </row>
    <row r="392" ht="15.75">
      <c r="L392" s="102"/>
    </row>
    <row r="393" ht="15.75">
      <c r="L393" s="102"/>
    </row>
    <row r="394" ht="15.75">
      <c r="L394" s="102"/>
    </row>
    <row r="395" ht="15.75">
      <c r="L395" s="102"/>
    </row>
    <row r="396" ht="15.75">
      <c r="L396" s="102"/>
    </row>
    <row r="397" ht="15.75">
      <c r="L397" s="102"/>
    </row>
    <row r="398" ht="15.75">
      <c r="L398" s="102"/>
    </row>
    <row r="399" ht="15.75">
      <c r="L399" s="102"/>
    </row>
    <row r="400" ht="15.75">
      <c r="L400" s="102"/>
    </row>
    <row r="401" ht="15.75">
      <c r="L401" s="102"/>
    </row>
    <row r="402" ht="15.75">
      <c r="L402" s="102"/>
    </row>
    <row r="403" ht="15.75">
      <c r="L403" s="102"/>
    </row>
    <row r="404" ht="15.75">
      <c r="L404" s="102"/>
    </row>
    <row r="405" ht="15.75">
      <c r="L405" s="102"/>
    </row>
    <row r="406" ht="15.75">
      <c r="L406" s="102"/>
    </row>
    <row r="407" ht="15.75">
      <c r="L407" s="102"/>
    </row>
    <row r="408" ht="15.75">
      <c r="L408" s="102"/>
    </row>
    <row r="409" ht="15.75">
      <c r="L409" s="102"/>
    </row>
    <row r="410" ht="15.75">
      <c r="L410" s="102"/>
    </row>
    <row r="411" ht="15.75">
      <c r="L411" s="102"/>
    </row>
    <row r="412" ht="15.75">
      <c r="L412" s="102"/>
    </row>
    <row r="413" ht="15.75">
      <c r="L413" s="102"/>
    </row>
    <row r="414" ht="15.75">
      <c r="L414" s="102"/>
    </row>
    <row r="415" ht="15.75">
      <c r="L415" s="102"/>
    </row>
    <row r="416" ht="15.75">
      <c r="L416" s="102"/>
    </row>
    <row r="417" ht="15.75">
      <c r="L417" s="102"/>
    </row>
    <row r="418" ht="15.75">
      <c r="L418" s="102"/>
    </row>
    <row r="419" ht="15.75">
      <c r="L419" s="102"/>
    </row>
    <row r="420" ht="15.75">
      <c r="L420" s="102"/>
    </row>
    <row r="421" ht="15.75">
      <c r="L421" s="102"/>
    </row>
    <row r="422" ht="15.75">
      <c r="L422" s="102"/>
    </row>
    <row r="423" ht="15.75">
      <c r="L423" s="102"/>
    </row>
    <row r="424" ht="15.75">
      <c r="L424" s="102"/>
    </row>
    <row r="425" ht="15.75">
      <c r="L425" s="102"/>
    </row>
    <row r="426" ht="15.75">
      <c r="L426" s="102"/>
    </row>
    <row r="427" ht="15.75">
      <c r="L427" s="102"/>
    </row>
    <row r="428" ht="15.75">
      <c r="L428" s="102"/>
    </row>
    <row r="429" ht="15.75">
      <c r="L429" s="102"/>
    </row>
    <row r="430" ht="15.75">
      <c r="L430" s="102"/>
    </row>
    <row r="431" ht="15.75">
      <c r="L431" s="102"/>
    </row>
    <row r="432" ht="15.75">
      <c r="L432" s="102"/>
    </row>
    <row r="433" ht="15.75">
      <c r="L433" s="102"/>
    </row>
    <row r="434" ht="15.75">
      <c r="L434" s="102"/>
    </row>
    <row r="435" ht="15.75">
      <c r="L435" s="102"/>
    </row>
    <row r="436" ht="15.75">
      <c r="L436" s="102"/>
    </row>
  </sheetData>
  <sheetProtection/>
  <mergeCells count="12">
    <mergeCell ref="F315:I315"/>
    <mergeCell ref="A315:D315"/>
    <mergeCell ref="D317:F317"/>
    <mergeCell ref="A317:C317"/>
    <mergeCell ref="F1:I1"/>
    <mergeCell ref="A4:I4"/>
    <mergeCell ref="A5:I5"/>
    <mergeCell ref="A316:C316"/>
    <mergeCell ref="G316:H316"/>
    <mergeCell ref="H6:I6"/>
    <mergeCell ref="A9:I9"/>
    <mergeCell ref="A188:I188"/>
  </mergeCells>
  <printOptions/>
  <pageMargins left="1.41" right="0.31" top="0.55" bottom="0.19" header="0" footer="0"/>
  <pageSetup blackAndWhite="1" fitToHeight="8"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N436"/>
  <sheetViews>
    <sheetView tabSelected="1" view="pageBreakPreview" zoomScaleSheetLayoutView="100" zoomScalePageLayoutView="0" workbookViewId="0" topLeftCell="B1">
      <selection activeCell="A5" sqref="A5:I5"/>
    </sheetView>
  </sheetViews>
  <sheetFormatPr defaultColWidth="9.00390625" defaultRowHeight="12.75"/>
  <cols>
    <col min="1" max="1" width="9.125" style="27" hidden="1" customWidth="1"/>
    <col min="2" max="2" width="13.25390625" style="27" customWidth="1"/>
    <col min="3" max="3" width="61.75390625" style="27" customWidth="1"/>
    <col min="4" max="4" width="16.875" style="27" customWidth="1"/>
    <col min="5" max="5" width="12.375" style="27" hidden="1" customWidth="1"/>
    <col min="6" max="6" width="19.375" style="27" customWidth="1"/>
    <col min="7" max="7" width="11.625" style="27" hidden="1" customWidth="1"/>
    <col min="8" max="8" width="15.75390625" style="27" customWidth="1"/>
    <col min="9" max="9" width="18.00390625" style="27" customWidth="1"/>
    <col min="10" max="10" width="10.75390625" style="27" customWidth="1"/>
    <col min="11" max="11" width="9.125" style="27" customWidth="1"/>
    <col min="12" max="12" width="11.125" style="27" customWidth="1"/>
    <col min="13" max="16384" width="9.125" style="27" customWidth="1"/>
  </cols>
  <sheetData>
    <row r="1" spans="3:9" s="104" customFormat="1" ht="26.25">
      <c r="C1" s="105"/>
      <c r="E1" s="105" t="s">
        <v>47</v>
      </c>
      <c r="F1" s="172" t="s">
        <v>49</v>
      </c>
      <c r="G1" s="172"/>
      <c r="H1" s="172"/>
      <c r="I1" s="172"/>
    </row>
    <row r="2" spans="5:9" s="104" customFormat="1" ht="26.25">
      <c r="E2" s="105"/>
      <c r="F2" s="130" t="s">
        <v>114</v>
      </c>
      <c r="G2" s="131"/>
      <c r="H2" s="132"/>
      <c r="I2" s="132"/>
    </row>
    <row r="3" spans="5:9" s="104" customFormat="1" ht="26.25">
      <c r="E3" s="105"/>
      <c r="F3" s="130" t="s">
        <v>187</v>
      </c>
      <c r="G3" s="131"/>
      <c r="H3" s="132"/>
      <c r="I3" s="132"/>
    </row>
    <row r="4" spans="1:12" s="104" customFormat="1" ht="42" customHeight="1">
      <c r="A4" s="173" t="s">
        <v>142</v>
      </c>
      <c r="B4" s="173"/>
      <c r="C4" s="173"/>
      <c r="D4" s="173"/>
      <c r="E4" s="173"/>
      <c r="F4" s="173"/>
      <c r="G4" s="173"/>
      <c r="H4" s="173"/>
      <c r="I4" s="173"/>
      <c r="J4" s="106"/>
      <c r="L4" s="117"/>
    </row>
    <row r="5" spans="1:12" s="104" customFormat="1" ht="26.25">
      <c r="A5" s="173" t="s">
        <v>141</v>
      </c>
      <c r="B5" s="173"/>
      <c r="C5" s="173"/>
      <c r="D5" s="173"/>
      <c r="E5" s="173"/>
      <c r="F5" s="173"/>
      <c r="G5" s="173"/>
      <c r="H5" s="173"/>
      <c r="I5" s="173"/>
      <c r="J5" s="118"/>
      <c r="L5" s="117"/>
    </row>
    <row r="6" spans="8:12" ht="15.75">
      <c r="H6" s="167" t="s">
        <v>81</v>
      </c>
      <c r="I6" s="167"/>
      <c r="J6" s="119"/>
      <c r="L6" s="119"/>
    </row>
    <row r="7" spans="1:12" ht="78.75">
      <c r="A7" s="32" t="s">
        <v>341</v>
      </c>
      <c r="B7" s="32" t="s">
        <v>348</v>
      </c>
      <c r="C7" s="32" t="s">
        <v>349</v>
      </c>
      <c r="D7" s="32" t="s">
        <v>346</v>
      </c>
      <c r="E7" s="32" t="s">
        <v>513</v>
      </c>
      <c r="F7" s="32" t="s">
        <v>253</v>
      </c>
      <c r="G7" s="32" t="s">
        <v>510</v>
      </c>
      <c r="H7" s="32" t="s">
        <v>252</v>
      </c>
      <c r="I7" s="32" t="s">
        <v>251</v>
      </c>
      <c r="J7" s="120"/>
      <c r="L7" s="120"/>
    </row>
    <row r="8" spans="1:12" ht="15.75">
      <c r="A8" s="35">
        <v>1</v>
      </c>
      <c r="B8" s="35">
        <v>1</v>
      </c>
      <c r="C8" s="35">
        <v>2</v>
      </c>
      <c r="D8" s="35">
        <v>3</v>
      </c>
      <c r="E8" s="35">
        <v>4</v>
      </c>
      <c r="F8" s="35">
        <v>4</v>
      </c>
      <c r="G8" s="35">
        <v>6</v>
      </c>
      <c r="H8" s="35">
        <v>5</v>
      </c>
      <c r="I8" s="35">
        <v>6</v>
      </c>
      <c r="J8" s="121"/>
      <c r="L8" s="102"/>
    </row>
    <row r="9" spans="1:12" ht="15.75">
      <c r="A9" s="168"/>
      <c r="B9" s="168"/>
      <c r="C9" s="168"/>
      <c r="D9" s="168"/>
      <c r="E9" s="168"/>
      <c r="F9" s="168"/>
      <c r="G9" s="168"/>
      <c r="H9" s="168"/>
      <c r="I9" s="169"/>
      <c r="J9" s="58"/>
      <c r="L9" s="38"/>
    </row>
    <row r="10" spans="1:12" ht="15.75">
      <c r="A10" s="122" t="s">
        <v>350</v>
      </c>
      <c r="B10" s="77" t="s">
        <v>351</v>
      </c>
      <c r="C10" s="78" t="s">
        <v>116</v>
      </c>
      <c r="D10" s="107">
        <f>SUM(D11:D19)</f>
        <v>11297.699999999999</v>
      </c>
      <c r="E10" s="107">
        <f>SUM(E11:E19)</f>
        <v>0</v>
      </c>
      <c r="F10" s="107">
        <f>SUM(F11:F19)</f>
        <v>11168.499999999998</v>
      </c>
      <c r="G10" s="107" t="e">
        <f>SUM(G11:G19)</f>
        <v>#REF!</v>
      </c>
      <c r="H10" s="107">
        <f aca="true" t="shared" si="0" ref="H10:H41">F10-D10</f>
        <v>-129.20000000000073</v>
      </c>
      <c r="I10" s="108">
        <f aca="true" t="shared" si="1" ref="I10:I41">F10/D10*100</f>
        <v>98.85640440089574</v>
      </c>
      <c r="J10" s="58"/>
      <c r="L10" s="38"/>
    </row>
    <row r="11" spans="1:12" ht="15.75">
      <c r="A11" s="88" t="s">
        <v>350</v>
      </c>
      <c r="B11" s="63" t="s">
        <v>351</v>
      </c>
      <c r="C11" s="73" t="s">
        <v>130</v>
      </c>
      <c r="D11" s="108">
        <v>700.4</v>
      </c>
      <c r="E11" s="108"/>
      <c r="F11" s="107">
        <v>695.4</v>
      </c>
      <c r="G11" s="107">
        <f>F11-L10</f>
        <v>695.4</v>
      </c>
      <c r="H11" s="107">
        <f t="shared" si="0"/>
        <v>-5</v>
      </c>
      <c r="I11" s="108">
        <f t="shared" si="1"/>
        <v>99.28612221587663</v>
      </c>
      <c r="J11" s="58"/>
      <c r="L11" s="38"/>
    </row>
    <row r="12" spans="1:12" ht="31.5">
      <c r="A12" s="88" t="s">
        <v>350</v>
      </c>
      <c r="B12" s="63" t="s">
        <v>351</v>
      </c>
      <c r="C12" s="73" t="s">
        <v>157</v>
      </c>
      <c r="D12" s="108">
        <v>4933</v>
      </c>
      <c r="E12" s="108"/>
      <c r="F12" s="107">
        <v>4834</v>
      </c>
      <c r="G12" s="107">
        <f>F12-L11</f>
        <v>4834</v>
      </c>
      <c r="H12" s="107">
        <f t="shared" si="0"/>
        <v>-99</v>
      </c>
      <c r="I12" s="108">
        <f t="shared" si="1"/>
        <v>97.99310764240828</v>
      </c>
      <c r="J12" s="58"/>
      <c r="L12" s="38"/>
    </row>
    <row r="13" spans="1:12" ht="47.25">
      <c r="A13" s="88"/>
      <c r="B13" s="63" t="s">
        <v>351</v>
      </c>
      <c r="C13" s="73" t="s">
        <v>303</v>
      </c>
      <c r="D13" s="108">
        <v>6.4</v>
      </c>
      <c r="E13" s="108"/>
      <c r="F13" s="107">
        <v>4.4</v>
      </c>
      <c r="G13" s="107"/>
      <c r="H13" s="107">
        <f t="shared" si="0"/>
        <v>-2</v>
      </c>
      <c r="I13" s="108">
        <f t="shared" si="1"/>
        <v>68.75</v>
      </c>
      <c r="J13" s="58"/>
      <c r="L13" s="38"/>
    </row>
    <row r="14" spans="1:12" ht="31.5">
      <c r="A14" s="88" t="s">
        <v>350</v>
      </c>
      <c r="B14" s="63" t="s">
        <v>351</v>
      </c>
      <c r="C14" s="73" t="s">
        <v>158</v>
      </c>
      <c r="D14" s="108">
        <v>1227.2</v>
      </c>
      <c r="E14" s="108"/>
      <c r="F14" s="107">
        <v>1213.9</v>
      </c>
      <c r="G14" s="107">
        <f>F14-L12</f>
        <v>1213.9</v>
      </c>
      <c r="H14" s="107">
        <f t="shared" si="0"/>
        <v>-13.299999999999955</v>
      </c>
      <c r="I14" s="108">
        <f t="shared" si="1"/>
        <v>98.91623207301173</v>
      </c>
      <c r="J14" s="58"/>
      <c r="L14" s="38"/>
    </row>
    <row r="15" spans="1:12" ht="31.5">
      <c r="A15" s="88" t="s">
        <v>350</v>
      </c>
      <c r="B15" s="63" t="s">
        <v>351</v>
      </c>
      <c r="C15" s="54" t="s">
        <v>159</v>
      </c>
      <c r="D15" s="108">
        <v>1835.6</v>
      </c>
      <c r="E15" s="108"/>
      <c r="F15" s="107">
        <v>1834.9</v>
      </c>
      <c r="G15" s="107">
        <f>F15-L14</f>
        <v>1834.9</v>
      </c>
      <c r="H15" s="107">
        <f t="shared" si="0"/>
        <v>-0.6999999999998181</v>
      </c>
      <c r="I15" s="108">
        <f t="shared" si="1"/>
        <v>99.96186533013729</v>
      </c>
      <c r="J15" s="58"/>
      <c r="L15" s="38"/>
    </row>
    <row r="16" spans="1:12" ht="47.25">
      <c r="A16" s="88" t="s">
        <v>350</v>
      </c>
      <c r="B16" s="63" t="s">
        <v>351</v>
      </c>
      <c r="C16" s="54" t="s">
        <v>160</v>
      </c>
      <c r="D16" s="108">
        <v>917.8</v>
      </c>
      <c r="E16" s="108"/>
      <c r="F16" s="107">
        <v>916</v>
      </c>
      <c r="G16" s="107">
        <f>F16-L15</f>
        <v>916</v>
      </c>
      <c r="H16" s="107">
        <f t="shared" si="0"/>
        <v>-1.7999999999999545</v>
      </c>
      <c r="I16" s="108">
        <f t="shared" si="1"/>
        <v>99.80387884070603</v>
      </c>
      <c r="J16" s="58"/>
      <c r="L16" s="38"/>
    </row>
    <row r="17" spans="1:12" ht="31.5">
      <c r="A17" s="88" t="s">
        <v>350</v>
      </c>
      <c r="B17" s="63" t="s">
        <v>351</v>
      </c>
      <c r="C17" s="54" t="s">
        <v>161</v>
      </c>
      <c r="D17" s="108">
        <v>851.5</v>
      </c>
      <c r="E17" s="108"/>
      <c r="F17" s="107">
        <v>848.5</v>
      </c>
      <c r="G17" s="107">
        <f>F17-L16</f>
        <v>848.5</v>
      </c>
      <c r="H17" s="107">
        <f t="shared" si="0"/>
        <v>-3</v>
      </c>
      <c r="I17" s="108">
        <f t="shared" si="1"/>
        <v>99.64768056371109</v>
      </c>
      <c r="J17" s="58"/>
      <c r="L17" s="38"/>
    </row>
    <row r="18" spans="1:12" ht="31.5">
      <c r="A18" s="88" t="s">
        <v>350</v>
      </c>
      <c r="B18" s="63" t="s">
        <v>351</v>
      </c>
      <c r="C18" s="73" t="s">
        <v>162</v>
      </c>
      <c r="D18" s="108">
        <v>457.2</v>
      </c>
      <c r="E18" s="108"/>
      <c r="F18" s="107">
        <v>454.1</v>
      </c>
      <c r="G18" s="107" t="e">
        <f>F18-#REF!</f>
        <v>#REF!</v>
      </c>
      <c r="H18" s="107">
        <f t="shared" si="0"/>
        <v>-3.099999999999966</v>
      </c>
      <c r="I18" s="108">
        <f t="shared" si="1"/>
        <v>99.32195975503063</v>
      </c>
      <c r="J18" s="58"/>
      <c r="L18" s="38"/>
    </row>
    <row r="19" spans="1:12" ht="31.5">
      <c r="A19" s="88" t="s">
        <v>350</v>
      </c>
      <c r="B19" s="63" t="s">
        <v>351</v>
      </c>
      <c r="C19" s="73" t="s">
        <v>163</v>
      </c>
      <c r="D19" s="108">
        <v>368.6</v>
      </c>
      <c r="E19" s="108"/>
      <c r="F19" s="107">
        <v>367.3</v>
      </c>
      <c r="G19" s="107">
        <f>F19-L18</f>
        <v>367.3</v>
      </c>
      <c r="H19" s="107">
        <f t="shared" si="0"/>
        <v>-1.3000000000000114</v>
      </c>
      <c r="I19" s="108">
        <f t="shared" si="1"/>
        <v>99.64731416169289</v>
      </c>
      <c r="J19" s="58"/>
      <c r="L19" s="58"/>
    </row>
    <row r="20" spans="1:12" ht="63">
      <c r="A20" s="88"/>
      <c r="B20" s="71" t="s">
        <v>8</v>
      </c>
      <c r="C20" s="54" t="s">
        <v>164</v>
      </c>
      <c r="D20" s="109">
        <v>0.6</v>
      </c>
      <c r="E20" s="109"/>
      <c r="F20" s="107">
        <v>0.6</v>
      </c>
      <c r="G20" s="107"/>
      <c r="H20" s="107">
        <f t="shared" si="0"/>
        <v>0</v>
      </c>
      <c r="I20" s="108">
        <f t="shared" si="1"/>
        <v>100</v>
      </c>
      <c r="J20" s="58"/>
      <c r="L20" s="58"/>
    </row>
    <row r="21" spans="1:12" ht="15.75">
      <c r="A21" s="88" t="s">
        <v>352</v>
      </c>
      <c r="B21" s="63" t="s">
        <v>353</v>
      </c>
      <c r="C21" s="73" t="s">
        <v>117</v>
      </c>
      <c r="D21" s="108">
        <f>SUM(D22:D28)</f>
        <v>62161.8</v>
      </c>
      <c r="E21" s="108">
        <f>SUM(E22:E28)</f>
        <v>0</v>
      </c>
      <c r="F21" s="108">
        <f>SUM(F22:F28)</f>
        <v>62046.100000000006</v>
      </c>
      <c r="G21" s="108">
        <f>SUM(G22:G28)</f>
        <v>62036.100000000006</v>
      </c>
      <c r="H21" s="107">
        <f t="shared" si="0"/>
        <v>-115.69999999999709</v>
      </c>
      <c r="I21" s="108">
        <f t="shared" si="1"/>
        <v>99.8138728286504</v>
      </c>
      <c r="J21" s="58"/>
      <c r="L21" s="38"/>
    </row>
    <row r="22" spans="1:12" ht="15.75">
      <c r="A22" s="88" t="s">
        <v>412</v>
      </c>
      <c r="B22" s="63" t="s">
        <v>411</v>
      </c>
      <c r="C22" s="73" t="s">
        <v>448</v>
      </c>
      <c r="D22" s="108">
        <v>22975.9</v>
      </c>
      <c r="E22" s="108"/>
      <c r="F22" s="107">
        <v>22960.7</v>
      </c>
      <c r="G22" s="107">
        <f>F22-L21</f>
        <v>22960.7</v>
      </c>
      <c r="H22" s="107">
        <f t="shared" si="0"/>
        <v>-15.200000000000728</v>
      </c>
      <c r="I22" s="108">
        <f t="shared" si="1"/>
        <v>99.93384372320561</v>
      </c>
      <c r="J22" s="58"/>
      <c r="L22" s="38"/>
    </row>
    <row r="23" spans="1:12" ht="31.5">
      <c r="A23" s="88"/>
      <c r="B23" s="63" t="s">
        <v>411</v>
      </c>
      <c r="C23" s="73" t="s">
        <v>69</v>
      </c>
      <c r="D23" s="108">
        <v>10</v>
      </c>
      <c r="E23" s="108"/>
      <c r="F23" s="107">
        <v>10</v>
      </c>
      <c r="G23" s="107"/>
      <c r="H23" s="107">
        <f t="shared" si="0"/>
        <v>0</v>
      </c>
      <c r="I23" s="108">
        <f t="shared" si="1"/>
        <v>100</v>
      </c>
      <c r="J23" s="58"/>
      <c r="L23" s="38"/>
    </row>
    <row r="24" spans="1:12" ht="15.75">
      <c r="A24" s="88" t="s">
        <v>414</v>
      </c>
      <c r="B24" s="63" t="s">
        <v>413</v>
      </c>
      <c r="C24" s="73" t="s">
        <v>449</v>
      </c>
      <c r="D24" s="108">
        <v>31865.5</v>
      </c>
      <c r="E24" s="108"/>
      <c r="F24" s="107">
        <v>31787.1</v>
      </c>
      <c r="G24" s="107">
        <f>F24-L22</f>
        <v>31787.1</v>
      </c>
      <c r="H24" s="107">
        <f t="shared" si="0"/>
        <v>-78.40000000000146</v>
      </c>
      <c r="I24" s="108">
        <f t="shared" si="1"/>
        <v>99.75396588787247</v>
      </c>
      <c r="J24" s="58"/>
      <c r="L24" s="38"/>
    </row>
    <row r="25" spans="1:12" ht="31.5">
      <c r="A25" s="88" t="s">
        <v>412</v>
      </c>
      <c r="B25" s="63" t="s">
        <v>514</v>
      </c>
      <c r="C25" s="73" t="s">
        <v>166</v>
      </c>
      <c r="D25" s="108">
        <v>433.8</v>
      </c>
      <c r="E25" s="108"/>
      <c r="F25" s="107">
        <v>430.3</v>
      </c>
      <c r="G25" s="107">
        <f>F25-L24</f>
        <v>430.3</v>
      </c>
      <c r="H25" s="107">
        <f t="shared" si="0"/>
        <v>-3.5</v>
      </c>
      <c r="I25" s="108">
        <f t="shared" si="1"/>
        <v>99.1931765790687</v>
      </c>
      <c r="J25" s="58"/>
      <c r="L25" s="38"/>
    </row>
    <row r="26" spans="1:12" ht="21.75" customHeight="1">
      <c r="A26" s="88" t="s">
        <v>416</v>
      </c>
      <c r="B26" s="63" t="s">
        <v>415</v>
      </c>
      <c r="C26" s="73" t="s">
        <v>450</v>
      </c>
      <c r="D26" s="108">
        <v>3208.1</v>
      </c>
      <c r="E26" s="108"/>
      <c r="F26" s="107">
        <v>3208</v>
      </c>
      <c r="G26" s="107">
        <f>F26-L25</f>
        <v>3208</v>
      </c>
      <c r="H26" s="107">
        <f t="shared" si="0"/>
        <v>-0.09999999999990905</v>
      </c>
      <c r="I26" s="108">
        <f t="shared" si="1"/>
        <v>99.99688289018422</v>
      </c>
      <c r="J26" s="58"/>
      <c r="L26" s="38"/>
    </row>
    <row r="27" spans="1:12" ht="19.5" customHeight="1" hidden="1">
      <c r="A27" s="88" t="s">
        <v>416</v>
      </c>
      <c r="B27" s="63" t="s">
        <v>415</v>
      </c>
      <c r="C27" s="73" t="s">
        <v>443</v>
      </c>
      <c r="D27" s="108"/>
      <c r="E27" s="108"/>
      <c r="F27" s="107"/>
      <c r="G27" s="107">
        <f>F27-L26</f>
        <v>0</v>
      </c>
      <c r="H27" s="107">
        <f t="shared" si="0"/>
        <v>0</v>
      </c>
      <c r="I27" s="108" t="e">
        <f t="shared" si="1"/>
        <v>#DIV/0!</v>
      </c>
      <c r="J27" s="58"/>
      <c r="L27" s="38"/>
    </row>
    <row r="28" spans="1:12" ht="15.75">
      <c r="A28" s="88" t="s">
        <v>417</v>
      </c>
      <c r="B28" s="63" t="s">
        <v>418</v>
      </c>
      <c r="C28" s="73" t="s">
        <v>118</v>
      </c>
      <c r="D28" s="107">
        <f>SUM(D29:D34)</f>
        <v>3668.4999999999995</v>
      </c>
      <c r="E28" s="107">
        <f>SUM(E29:E34)</f>
        <v>0</v>
      </c>
      <c r="F28" s="107">
        <f>SUM(F29:F34)</f>
        <v>3649.9999999999995</v>
      </c>
      <c r="G28" s="107">
        <f>SUM(G29:G35)</f>
        <v>3649.9999999999995</v>
      </c>
      <c r="H28" s="107">
        <f t="shared" si="0"/>
        <v>-18.5</v>
      </c>
      <c r="I28" s="108">
        <f t="shared" si="1"/>
        <v>99.49570669210848</v>
      </c>
      <c r="J28" s="58"/>
      <c r="L28" s="38"/>
    </row>
    <row r="29" spans="1:12" ht="24" customHeight="1">
      <c r="A29" s="88" t="s">
        <v>417</v>
      </c>
      <c r="B29" s="63" t="s">
        <v>430</v>
      </c>
      <c r="C29" s="73" t="s">
        <v>455</v>
      </c>
      <c r="D29" s="108">
        <v>714.6</v>
      </c>
      <c r="E29" s="108"/>
      <c r="F29" s="107">
        <v>699</v>
      </c>
      <c r="G29" s="107">
        <f aca="true" t="shared" si="2" ref="G29:G35">F29-L28</f>
        <v>699</v>
      </c>
      <c r="H29" s="107">
        <f t="shared" si="0"/>
        <v>-15.600000000000023</v>
      </c>
      <c r="I29" s="108">
        <f t="shared" si="1"/>
        <v>97.81696053736356</v>
      </c>
      <c r="J29" s="58"/>
      <c r="L29" s="38"/>
    </row>
    <row r="30" spans="1:12" ht="15.75">
      <c r="A30" s="88" t="s">
        <v>417</v>
      </c>
      <c r="B30" s="63" t="s">
        <v>431</v>
      </c>
      <c r="C30" s="73" t="s">
        <v>456</v>
      </c>
      <c r="D30" s="108">
        <v>1133.7</v>
      </c>
      <c r="E30" s="108"/>
      <c r="F30" s="107">
        <v>1133.3</v>
      </c>
      <c r="G30" s="107">
        <f t="shared" si="2"/>
        <v>1133.3</v>
      </c>
      <c r="H30" s="107">
        <f t="shared" si="0"/>
        <v>-0.40000000000009095</v>
      </c>
      <c r="I30" s="108">
        <f t="shared" si="1"/>
        <v>99.96471729734498</v>
      </c>
      <c r="J30" s="58"/>
      <c r="L30" s="38"/>
    </row>
    <row r="31" spans="1:12" ht="33" customHeight="1">
      <c r="A31" s="88" t="s">
        <v>417</v>
      </c>
      <c r="B31" s="63" t="s">
        <v>432</v>
      </c>
      <c r="C31" s="73" t="s">
        <v>457</v>
      </c>
      <c r="D31" s="108">
        <v>751.2</v>
      </c>
      <c r="E31" s="108"/>
      <c r="F31" s="107">
        <v>750.8</v>
      </c>
      <c r="G31" s="107">
        <f t="shared" si="2"/>
        <v>750.8</v>
      </c>
      <c r="H31" s="107">
        <f t="shared" si="0"/>
        <v>-0.40000000000009095</v>
      </c>
      <c r="I31" s="108">
        <f t="shared" si="1"/>
        <v>99.94675186368475</v>
      </c>
      <c r="J31" s="58"/>
      <c r="L31" s="38"/>
    </row>
    <row r="32" spans="1:12" ht="18.75" customHeight="1">
      <c r="A32" s="88" t="s">
        <v>417</v>
      </c>
      <c r="B32" s="63" t="s">
        <v>427</v>
      </c>
      <c r="C32" s="73" t="s">
        <v>458</v>
      </c>
      <c r="D32" s="108">
        <v>986.7</v>
      </c>
      <c r="E32" s="108"/>
      <c r="F32" s="107">
        <v>986.3</v>
      </c>
      <c r="G32" s="107">
        <f t="shared" si="2"/>
        <v>986.3</v>
      </c>
      <c r="H32" s="107">
        <f t="shared" si="0"/>
        <v>-0.40000000000009095</v>
      </c>
      <c r="I32" s="108">
        <f t="shared" si="1"/>
        <v>99.95946082902604</v>
      </c>
      <c r="J32" s="58"/>
      <c r="L32" s="38"/>
    </row>
    <row r="33" spans="1:12" ht="35.25" customHeight="1">
      <c r="A33" s="88" t="s">
        <v>417</v>
      </c>
      <c r="B33" s="63" t="s">
        <v>493</v>
      </c>
      <c r="C33" s="73" t="s">
        <v>167</v>
      </c>
      <c r="D33" s="108">
        <v>64.2</v>
      </c>
      <c r="E33" s="108"/>
      <c r="F33" s="107">
        <v>62.5</v>
      </c>
      <c r="G33" s="107">
        <f t="shared" si="2"/>
        <v>62.5</v>
      </c>
      <c r="H33" s="107">
        <f t="shared" si="0"/>
        <v>-1.7000000000000028</v>
      </c>
      <c r="I33" s="108">
        <f t="shared" si="1"/>
        <v>97.35202492211837</v>
      </c>
      <c r="J33" s="58"/>
      <c r="L33" s="38"/>
    </row>
    <row r="34" spans="1:12" ht="30" customHeight="1">
      <c r="A34" s="123" t="s">
        <v>417</v>
      </c>
      <c r="B34" s="71" t="s">
        <v>481</v>
      </c>
      <c r="C34" s="54" t="s">
        <v>482</v>
      </c>
      <c r="D34" s="108">
        <v>18.1</v>
      </c>
      <c r="E34" s="108"/>
      <c r="F34" s="107">
        <v>18.1</v>
      </c>
      <c r="G34" s="107">
        <f t="shared" si="2"/>
        <v>18.1</v>
      </c>
      <c r="H34" s="107">
        <f t="shared" si="0"/>
        <v>0</v>
      </c>
      <c r="I34" s="108">
        <f t="shared" si="1"/>
        <v>100</v>
      </c>
      <c r="J34" s="58"/>
      <c r="L34" s="38"/>
    </row>
    <row r="35" spans="1:12" ht="15.75" customHeight="1" hidden="1">
      <c r="A35" s="123" t="s">
        <v>417</v>
      </c>
      <c r="B35" s="71" t="s">
        <v>489</v>
      </c>
      <c r="C35" s="73" t="s">
        <v>517</v>
      </c>
      <c r="D35" s="108"/>
      <c r="E35" s="108">
        <v>402.9</v>
      </c>
      <c r="F35" s="107"/>
      <c r="G35" s="107">
        <f t="shared" si="2"/>
        <v>0</v>
      </c>
      <c r="H35" s="107">
        <f t="shared" si="0"/>
        <v>0</v>
      </c>
      <c r="I35" s="108" t="e">
        <f t="shared" si="1"/>
        <v>#DIV/0!</v>
      </c>
      <c r="J35" s="58"/>
      <c r="K35" s="58"/>
      <c r="L35" s="58"/>
    </row>
    <row r="36" spans="1:12" ht="19.5" customHeight="1" hidden="1">
      <c r="A36" s="88" t="s">
        <v>459</v>
      </c>
      <c r="B36" s="63" t="s">
        <v>354</v>
      </c>
      <c r="C36" s="73" t="s">
        <v>460</v>
      </c>
      <c r="D36" s="108">
        <f>SUM(D37:D37)</f>
        <v>0</v>
      </c>
      <c r="E36" s="108">
        <f>SUM(E37:E37)</f>
        <v>0</v>
      </c>
      <c r="F36" s="108">
        <f>SUM(F37:F37)</f>
        <v>0</v>
      </c>
      <c r="G36" s="108">
        <f>SUM(G37:G37)</f>
        <v>0</v>
      </c>
      <c r="H36" s="107">
        <f t="shared" si="0"/>
        <v>0</v>
      </c>
      <c r="I36" s="108" t="e">
        <f t="shared" si="1"/>
        <v>#DIV/0!</v>
      </c>
      <c r="J36" s="58"/>
      <c r="L36" s="38"/>
    </row>
    <row r="37" spans="1:12" ht="33.75" customHeight="1" hidden="1">
      <c r="A37" s="88" t="s">
        <v>400</v>
      </c>
      <c r="B37" s="63" t="s">
        <v>401</v>
      </c>
      <c r="C37" s="54" t="s">
        <v>485</v>
      </c>
      <c r="D37" s="108"/>
      <c r="E37" s="108"/>
      <c r="F37" s="107"/>
      <c r="G37" s="107">
        <f>F37-L36</f>
        <v>0</v>
      </c>
      <c r="H37" s="107">
        <f t="shared" si="0"/>
        <v>0</v>
      </c>
      <c r="I37" s="108" t="e">
        <f t="shared" si="1"/>
        <v>#DIV/0!</v>
      </c>
      <c r="J37" s="58"/>
      <c r="L37" s="58"/>
    </row>
    <row r="38" spans="1:12" ht="33.75" customHeight="1">
      <c r="A38" s="88" t="s">
        <v>461</v>
      </c>
      <c r="B38" s="63" t="s">
        <v>355</v>
      </c>
      <c r="C38" s="54" t="s">
        <v>119</v>
      </c>
      <c r="D38" s="108">
        <f>D39+D52+D91+D93+D104+D110+D60+D92</f>
        <v>37361.2</v>
      </c>
      <c r="E38" s="108">
        <f>E39+E52+E91+E93+E104+E110+E60+E92</f>
        <v>534.8</v>
      </c>
      <c r="F38" s="108">
        <f>F39+F52+F60+F91+F92+F93+F104+F110</f>
        <v>36442.299999999996</v>
      </c>
      <c r="G38" s="108" t="e">
        <f>G39+G52+G61+G62+#REF!+G83+G87+G90+G91+G93+G104+G111</f>
        <v>#REF!</v>
      </c>
      <c r="H38" s="107">
        <f t="shared" si="0"/>
        <v>-918.9000000000015</v>
      </c>
      <c r="I38" s="108">
        <f t="shared" si="1"/>
        <v>97.5404965579264</v>
      </c>
      <c r="J38" s="58"/>
      <c r="L38" s="58"/>
    </row>
    <row r="39" spans="1:12" ht="31.5">
      <c r="A39" s="88"/>
      <c r="B39" s="77" t="s">
        <v>499</v>
      </c>
      <c r="C39" s="73" t="s">
        <v>120</v>
      </c>
      <c r="D39" s="108">
        <f>SUM(D40:D51)</f>
        <v>3071.7000000000003</v>
      </c>
      <c r="E39" s="108">
        <f>SUM(E40:E51)</f>
        <v>0</v>
      </c>
      <c r="F39" s="108">
        <f>SUM(F40:F51)</f>
        <v>2671.5</v>
      </c>
      <c r="G39" s="108">
        <f>SUM(G40:G50)</f>
        <v>2471.3</v>
      </c>
      <c r="H39" s="107">
        <f t="shared" si="0"/>
        <v>-400.2000000000003</v>
      </c>
      <c r="I39" s="108">
        <f t="shared" si="1"/>
        <v>86.97138392421134</v>
      </c>
      <c r="J39" s="58"/>
      <c r="L39" s="38"/>
    </row>
    <row r="40" spans="1:12" ht="78.75">
      <c r="A40" s="88" t="s">
        <v>356</v>
      </c>
      <c r="B40" s="63" t="s">
        <v>357</v>
      </c>
      <c r="C40" s="81" t="s">
        <v>291</v>
      </c>
      <c r="D40" s="108">
        <v>1016.9</v>
      </c>
      <c r="E40" s="108"/>
      <c r="F40" s="107">
        <v>999.1</v>
      </c>
      <c r="G40" s="107">
        <f aca="true" t="shared" si="3" ref="G40:G50">F40-L39</f>
        <v>999.1</v>
      </c>
      <c r="H40" s="107">
        <f t="shared" si="0"/>
        <v>-17.799999999999955</v>
      </c>
      <c r="I40" s="108">
        <f t="shared" si="1"/>
        <v>98.24958206313306</v>
      </c>
      <c r="J40" s="58"/>
      <c r="L40" s="38"/>
    </row>
    <row r="41" spans="1:12" ht="78.75">
      <c r="A41" s="88" t="s">
        <v>356</v>
      </c>
      <c r="B41" s="63" t="s">
        <v>403</v>
      </c>
      <c r="C41" s="81" t="s">
        <v>291</v>
      </c>
      <c r="D41" s="108">
        <v>0.6</v>
      </c>
      <c r="E41" s="108"/>
      <c r="F41" s="107">
        <v>0.6</v>
      </c>
      <c r="G41" s="107">
        <f t="shared" si="3"/>
        <v>0.6</v>
      </c>
      <c r="H41" s="107">
        <f t="shared" si="0"/>
        <v>0</v>
      </c>
      <c r="I41" s="108">
        <f t="shared" si="1"/>
        <v>100</v>
      </c>
      <c r="J41" s="58"/>
      <c r="L41" s="38"/>
    </row>
    <row r="42" spans="1:12" ht="78.75">
      <c r="A42" s="88" t="s">
        <v>356</v>
      </c>
      <c r="B42" s="63" t="s">
        <v>404</v>
      </c>
      <c r="C42" s="81" t="s">
        <v>292</v>
      </c>
      <c r="D42" s="108">
        <v>15.8</v>
      </c>
      <c r="E42" s="108"/>
      <c r="F42" s="107">
        <v>15.8</v>
      </c>
      <c r="G42" s="107">
        <f t="shared" si="3"/>
        <v>15.8</v>
      </c>
      <c r="H42" s="107">
        <f aca="true" t="shared" si="4" ref="H42:H73">F42-D42</f>
        <v>0</v>
      </c>
      <c r="I42" s="108">
        <f aca="true" t="shared" si="5" ref="I42:I73">F42/D42*100</f>
        <v>100</v>
      </c>
      <c r="J42" s="58"/>
      <c r="L42" s="38"/>
    </row>
    <row r="43" spans="1:12" ht="78.75">
      <c r="A43" s="88" t="s">
        <v>356</v>
      </c>
      <c r="B43" s="63" t="s">
        <v>405</v>
      </c>
      <c r="C43" s="124" t="s">
        <v>293</v>
      </c>
      <c r="D43" s="108">
        <v>459.2</v>
      </c>
      <c r="E43" s="108"/>
      <c r="F43" s="107">
        <v>294.8</v>
      </c>
      <c r="G43" s="107">
        <f t="shared" si="3"/>
        <v>294.8</v>
      </c>
      <c r="H43" s="107">
        <f t="shared" si="4"/>
        <v>-164.39999999999998</v>
      </c>
      <c r="I43" s="108">
        <f t="shared" si="5"/>
        <v>64.19860627177701</v>
      </c>
      <c r="J43" s="58"/>
      <c r="L43" s="38"/>
    </row>
    <row r="44" spans="1:12" ht="67.5" customHeight="1" hidden="1">
      <c r="A44" s="88" t="s">
        <v>356</v>
      </c>
      <c r="B44" s="63" t="s">
        <v>488</v>
      </c>
      <c r="C44" s="79" t="s">
        <v>31</v>
      </c>
      <c r="D44" s="108"/>
      <c r="E44" s="108"/>
      <c r="F44" s="107"/>
      <c r="G44" s="107">
        <f t="shared" si="3"/>
        <v>0</v>
      </c>
      <c r="H44" s="107">
        <f t="shared" si="4"/>
        <v>0</v>
      </c>
      <c r="I44" s="108" t="e">
        <f t="shared" si="5"/>
        <v>#DIV/0!</v>
      </c>
      <c r="J44" s="58"/>
      <c r="L44" s="38"/>
    </row>
    <row r="45" spans="1:12" ht="0.75" customHeight="1" hidden="1">
      <c r="A45" s="88" t="s">
        <v>356</v>
      </c>
      <c r="B45" s="63" t="s">
        <v>442</v>
      </c>
      <c r="C45" s="62" t="s">
        <v>26</v>
      </c>
      <c r="D45" s="108"/>
      <c r="E45" s="108"/>
      <c r="F45" s="107"/>
      <c r="G45" s="107">
        <f t="shared" si="3"/>
        <v>0</v>
      </c>
      <c r="H45" s="107">
        <f t="shared" si="4"/>
        <v>0</v>
      </c>
      <c r="I45" s="108" t="e">
        <f t="shared" si="5"/>
        <v>#DIV/0!</v>
      </c>
      <c r="J45" s="58"/>
      <c r="L45" s="38"/>
    </row>
    <row r="46" spans="1:12" ht="77.25" customHeight="1">
      <c r="A46" s="88" t="s">
        <v>381</v>
      </c>
      <c r="B46" s="63" t="s">
        <v>423</v>
      </c>
      <c r="C46" s="81" t="s">
        <v>173</v>
      </c>
      <c r="D46" s="108">
        <v>828.6</v>
      </c>
      <c r="E46" s="108"/>
      <c r="F46" s="107">
        <v>760.2</v>
      </c>
      <c r="G46" s="107">
        <f t="shared" si="3"/>
        <v>760.2</v>
      </c>
      <c r="H46" s="107">
        <f t="shared" si="4"/>
        <v>-68.39999999999998</v>
      </c>
      <c r="I46" s="108">
        <f t="shared" si="5"/>
        <v>91.74511223750905</v>
      </c>
      <c r="J46" s="58"/>
      <c r="L46" s="38"/>
    </row>
    <row r="47" spans="1:12" ht="78.75">
      <c r="A47" s="88" t="s">
        <v>381</v>
      </c>
      <c r="B47" s="63" t="s">
        <v>492</v>
      </c>
      <c r="C47" s="81" t="s">
        <v>174</v>
      </c>
      <c r="D47" s="108">
        <v>0.5</v>
      </c>
      <c r="E47" s="108"/>
      <c r="F47" s="107">
        <v>0.5</v>
      </c>
      <c r="G47" s="107">
        <f t="shared" si="3"/>
        <v>0.5</v>
      </c>
      <c r="H47" s="107">
        <f t="shared" si="4"/>
        <v>0</v>
      </c>
      <c r="I47" s="108">
        <f t="shared" si="5"/>
        <v>100</v>
      </c>
      <c r="J47" s="58"/>
      <c r="L47" s="38"/>
    </row>
    <row r="48" spans="1:12" ht="67.5" customHeight="1">
      <c r="A48" s="88" t="s">
        <v>381</v>
      </c>
      <c r="B48" s="63" t="s">
        <v>424</v>
      </c>
      <c r="C48" s="81" t="s">
        <v>175</v>
      </c>
      <c r="D48" s="108">
        <v>18.3</v>
      </c>
      <c r="E48" s="108"/>
      <c r="F48" s="107">
        <v>18.3</v>
      </c>
      <c r="G48" s="107">
        <f t="shared" si="3"/>
        <v>18.3</v>
      </c>
      <c r="H48" s="107">
        <f t="shared" si="4"/>
        <v>0</v>
      </c>
      <c r="I48" s="108">
        <f t="shared" si="5"/>
        <v>100</v>
      </c>
      <c r="J48" s="58"/>
      <c r="L48" s="38"/>
    </row>
    <row r="49" spans="1:12" ht="48.75" customHeight="1">
      <c r="A49" s="88" t="s">
        <v>381</v>
      </c>
      <c r="B49" s="63" t="s">
        <v>498</v>
      </c>
      <c r="C49" s="81" t="s">
        <v>176</v>
      </c>
      <c r="D49" s="108">
        <v>166.7</v>
      </c>
      <c r="E49" s="108"/>
      <c r="F49" s="107">
        <v>166.7</v>
      </c>
      <c r="G49" s="107">
        <f t="shared" si="3"/>
        <v>166.7</v>
      </c>
      <c r="H49" s="107">
        <f t="shared" si="4"/>
        <v>0</v>
      </c>
      <c r="I49" s="108">
        <f t="shared" si="5"/>
        <v>100</v>
      </c>
      <c r="J49" s="58"/>
      <c r="L49" s="38"/>
    </row>
    <row r="50" spans="1:12" ht="31.5">
      <c r="A50" s="88" t="s">
        <v>381</v>
      </c>
      <c r="B50" s="63" t="s">
        <v>516</v>
      </c>
      <c r="C50" s="81" t="s">
        <v>177</v>
      </c>
      <c r="D50" s="108">
        <v>215.3</v>
      </c>
      <c r="E50" s="108"/>
      <c r="F50" s="107">
        <v>215.3</v>
      </c>
      <c r="G50" s="107">
        <f t="shared" si="3"/>
        <v>215.3</v>
      </c>
      <c r="H50" s="107">
        <f t="shared" si="4"/>
        <v>0</v>
      </c>
      <c r="I50" s="108">
        <f t="shared" si="5"/>
        <v>100</v>
      </c>
      <c r="J50" s="58"/>
      <c r="K50" s="58"/>
      <c r="L50" s="58"/>
    </row>
    <row r="51" spans="1:12" ht="18.75" customHeight="1">
      <c r="A51" s="88" t="s">
        <v>381</v>
      </c>
      <c r="B51" s="63" t="s">
        <v>34</v>
      </c>
      <c r="C51" s="81" t="s">
        <v>190</v>
      </c>
      <c r="D51" s="108">
        <v>349.8</v>
      </c>
      <c r="E51" s="108"/>
      <c r="F51" s="107">
        <v>200.2</v>
      </c>
      <c r="G51" s="107"/>
      <c r="H51" s="107">
        <f t="shared" si="4"/>
        <v>-149.60000000000002</v>
      </c>
      <c r="I51" s="108">
        <f t="shared" si="5"/>
        <v>57.23270440251572</v>
      </c>
      <c r="J51" s="58"/>
      <c r="K51" s="58"/>
      <c r="L51" s="58"/>
    </row>
    <row r="52" spans="1:12" ht="31.5">
      <c r="A52" s="88"/>
      <c r="B52" s="77" t="s">
        <v>500</v>
      </c>
      <c r="C52" s="62" t="s">
        <v>121</v>
      </c>
      <c r="D52" s="108">
        <f>SUM(D53:D59)</f>
        <v>24513.500000000004</v>
      </c>
      <c r="E52" s="108">
        <f>SUM(E53:E59)</f>
        <v>0</v>
      </c>
      <c r="F52" s="108">
        <f>SUM(F53:F59)</f>
        <v>24157.699999999997</v>
      </c>
      <c r="G52" s="108">
        <f>SUM(G53:G57)</f>
        <v>23563.399999999998</v>
      </c>
      <c r="H52" s="107">
        <f t="shared" si="4"/>
        <v>-355.80000000000655</v>
      </c>
      <c r="I52" s="108">
        <f t="shared" si="5"/>
        <v>98.54855487792437</v>
      </c>
      <c r="J52" s="58"/>
      <c r="L52" s="38"/>
    </row>
    <row r="53" spans="1:12" ht="19.5" customHeight="1">
      <c r="A53" s="88" t="s">
        <v>359</v>
      </c>
      <c r="B53" s="63" t="s">
        <v>406</v>
      </c>
      <c r="C53" s="54" t="s">
        <v>191</v>
      </c>
      <c r="D53" s="108">
        <v>310.7</v>
      </c>
      <c r="E53" s="108"/>
      <c r="F53" s="107">
        <v>284.7</v>
      </c>
      <c r="G53" s="107">
        <f aca="true" t="shared" si="6" ref="G53:G58">F53-L52</f>
        <v>284.7</v>
      </c>
      <c r="H53" s="107">
        <f t="shared" si="4"/>
        <v>-26</v>
      </c>
      <c r="I53" s="108">
        <f t="shared" si="5"/>
        <v>91.63179916317992</v>
      </c>
      <c r="J53" s="58"/>
      <c r="L53" s="38"/>
    </row>
    <row r="54" spans="1:12" ht="19.5" customHeight="1">
      <c r="A54" s="88" t="s">
        <v>359</v>
      </c>
      <c r="B54" s="63" t="s">
        <v>407</v>
      </c>
      <c r="C54" s="54" t="s">
        <v>192</v>
      </c>
      <c r="D54" s="108">
        <v>2331</v>
      </c>
      <c r="E54" s="108"/>
      <c r="F54" s="107">
        <v>2213.4</v>
      </c>
      <c r="G54" s="107">
        <f t="shared" si="6"/>
        <v>2213.4</v>
      </c>
      <c r="H54" s="107">
        <f t="shared" si="4"/>
        <v>-117.59999999999991</v>
      </c>
      <c r="I54" s="108">
        <f t="shared" si="5"/>
        <v>94.95495495495496</v>
      </c>
      <c r="J54" s="58"/>
      <c r="L54" s="38"/>
    </row>
    <row r="55" spans="1:12" ht="18.75" customHeight="1">
      <c r="A55" s="88" t="s">
        <v>359</v>
      </c>
      <c r="B55" s="63" t="s">
        <v>408</v>
      </c>
      <c r="C55" s="54" t="s">
        <v>193</v>
      </c>
      <c r="D55" s="108">
        <v>16439.2</v>
      </c>
      <c r="E55" s="108"/>
      <c r="F55" s="107">
        <v>16429.2</v>
      </c>
      <c r="G55" s="107">
        <f t="shared" si="6"/>
        <v>16429.2</v>
      </c>
      <c r="H55" s="107">
        <f t="shared" si="4"/>
        <v>-10</v>
      </c>
      <c r="I55" s="108">
        <f t="shared" si="5"/>
        <v>99.93916978928415</v>
      </c>
      <c r="J55" s="58"/>
      <c r="L55" s="38"/>
    </row>
    <row r="56" spans="1:12" ht="31.5">
      <c r="A56" s="88" t="s">
        <v>359</v>
      </c>
      <c r="B56" s="63" t="s">
        <v>409</v>
      </c>
      <c r="C56" s="54" t="s">
        <v>194</v>
      </c>
      <c r="D56" s="108">
        <v>2050.5</v>
      </c>
      <c r="E56" s="108"/>
      <c r="F56" s="107">
        <v>2001.1</v>
      </c>
      <c r="G56" s="107">
        <f t="shared" si="6"/>
        <v>2001.1</v>
      </c>
      <c r="H56" s="107">
        <f t="shared" si="4"/>
        <v>-49.40000000000009</v>
      </c>
      <c r="I56" s="108">
        <f t="shared" si="5"/>
        <v>97.59083150451109</v>
      </c>
      <c r="J56" s="58"/>
      <c r="L56" s="38"/>
    </row>
    <row r="57" spans="1:12" ht="18.75" customHeight="1">
      <c r="A57" s="88" t="s">
        <v>359</v>
      </c>
      <c r="B57" s="63" t="s">
        <v>410</v>
      </c>
      <c r="C57" s="54" t="s">
        <v>195</v>
      </c>
      <c r="D57" s="108">
        <v>2700.7</v>
      </c>
      <c r="E57" s="108"/>
      <c r="F57" s="107">
        <v>2635</v>
      </c>
      <c r="G57" s="107">
        <f t="shared" si="6"/>
        <v>2635</v>
      </c>
      <c r="H57" s="107">
        <f t="shared" si="4"/>
        <v>-65.69999999999982</v>
      </c>
      <c r="I57" s="108">
        <f t="shared" si="5"/>
        <v>97.56729736734921</v>
      </c>
      <c r="J57" s="58"/>
      <c r="L57" s="38"/>
    </row>
    <row r="58" spans="1:12" ht="20.25" customHeight="1">
      <c r="A58" s="88" t="s">
        <v>359</v>
      </c>
      <c r="B58" s="63" t="s">
        <v>495</v>
      </c>
      <c r="C58" s="54" t="s">
        <v>196</v>
      </c>
      <c r="D58" s="108">
        <v>621.2</v>
      </c>
      <c r="E58" s="108"/>
      <c r="F58" s="107">
        <v>534.2</v>
      </c>
      <c r="G58" s="107">
        <f t="shared" si="6"/>
        <v>534.2</v>
      </c>
      <c r="H58" s="107">
        <f t="shared" si="4"/>
        <v>-87</v>
      </c>
      <c r="I58" s="108">
        <f t="shared" si="5"/>
        <v>85.99484867997424</v>
      </c>
      <c r="J58" s="58"/>
      <c r="L58" s="38"/>
    </row>
    <row r="59" spans="1:12" ht="17.25" customHeight="1">
      <c r="A59" s="88" t="s">
        <v>359</v>
      </c>
      <c r="B59" s="63" t="s">
        <v>33</v>
      </c>
      <c r="C59" s="54" t="s">
        <v>197</v>
      </c>
      <c r="D59" s="108">
        <v>60.2</v>
      </c>
      <c r="E59" s="108"/>
      <c r="F59" s="107">
        <v>60.1</v>
      </c>
      <c r="G59" s="107"/>
      <c r="H59" s="107">
        <f t="shared" si="4"/>
        <v>-0.10000000000000142</v>
      </c>
      <c r="I59" s="108">
        <f t="shared" si="5"/>
        <v>99.83388704318936</v>
      </c>
      <c r="J59" s="58"/>
      <c r="L59" s="38"/>
    </row>
    <row r="60" spans="1:12" ht="18" customHeight="1">
      <c r="A60" s="88"/>
      <c r="B60" s="63" t="s">
        <v>518</v>
      </c>
      <c r="C60" s="62" t="s">
        <v>122</v>
      </c>
      <c r="D60" s="108">
        <f>D61+D62+D64+D83+D87+D90+D66+D88+D89+D65+D81+D63+D82+D84+D85+D86</f>
        <v>3921.2</v>
      </c>
      <c r="E60" s="108">
        <f>E61+E62+E64+E83+E87+E90+E66+E88+E89+E65+E81+E63+E82+E84+E85+E86</f>
        <v>0</v>
      </c>
      <c r="F60" s="108">
        <f>F61+F62+F64+F83+F87+F90+F66+F88+F89+F65+F81+F63+F82+F84+F85+F86</f>
        <v>3806.7999999999997</v>
      </c>
      <c r="G60" s="108">
        <f>G61+G62+G64+G83+G87+G90+G66+G88+G89+G65+G81</f>
        <v>3553.9</v>
      </c>
      <c r="H60" s="107">
        <f t="shared" si="4"/>
        <v>-114.40000000000009</v>
      </c>
      <c r="I60" s="108">
        <f t="shared" si="5"/>
        <v>97.0825257574212</v>
      </c>
      <c r="J60" s="58"/>
      <c r="L60" s="38"/>
    </row>
    <row r="61" spans="1:12" ht="30.75" customHeight="1">
      <c r="A61" s="88" t="s">
        <v>359</v>
      </c>
      <c r="B61" s="63" t="s">
        <v>360</v>
      </c>
      <c r="C61" s="54" t="s">
        <v>198</v>
      </c>
      <c r="D61" s="108">
        <v>2391.9</v>
      </c>
      <c r="E61" s="108"/>
      <c r="F61" s="107">
        <v>2386.3</v>
      </c>
      <c r="G61" s="107">
        <f>F61-L60</f>
        <v>2386.3</v>
      </c>
      <c r="H61" s="107">
        <f t="shared" si="4"/>
        <v>-5.599999999999909</v>
      </c>
      <c r="I61" s="108">
        <f t="shared" si="5"/>
        <v>99.76587649985368</v>
      </c>
      <c r="J61" s="58"/>
      <c r="L61" s="38"/>
    </row>
    <row r="62" spans="1:12" ht="48" customHeight="1">
      <c r="A62" s="88" t="s">
        <v>358</v>
      </c>
      <c r="B62" s="63" t="s">
        <v>391</v>
      </c>
      <c r="C62" s="54" t="s">
        <v>199</v>
      </c>
      <c r="D62" s="108">
        <v>417.4</v>
      </c>
      <c r="E62" s="108"/>
      <c r="F62" s="107">
        <v>351.7</v>
      </c>
      <c r="G62" s="107">
        <f>F62-L61</f>
        <v>351.7</v>
      </c>
      <c r="H62" s="107">
        <f t="shared" si="4"/>
        <v>-65.69999999999999</v>
      </c>
      <c r="I62" s="108">
        <f t="shared" si="5"/>
        <v>84.25970292285577</v>
      </c>
      <c r="J62" s="58"/>
      <c r="L62" s="58"/>
    </row>
    <row r="63" spans="1:12" ht="47.25" hidden="1">
      <c r="A63" s="88"/>
      <c r="B63" s="63" t="s">
        <v>60</v>
      </c>
      <c r="C63" s="54" t="s">
        <v>200</v>
      </c>
      <c r="D63" s="108">
        <v>0</v>
      </c>
      <c r="E63" s="108"/>
      <c r="F63" s="108">
        <v>0</v>
      </c>
      <c r="G63" s="107"/>
      <c r="H63" s="107">
        <f t="shared" si="4"/>
        <v>0</v>
      </c>
      <c r="I63" s="108" t="e">
        <f t="shared" si="5"/>
        <v>#DIV/0!</v>
      </c>
      <c r="J63" s="58"/>
      <c r="L63" s="58"/>
    </row>
    <row r="64" spans="1:12" ht="34.5" customHeight="1">
      <c r="A64" s="88" t="s">
        <v>363</v>
      </c>
      <c r="B64" s="63" t="s">
        <v>364</v>
      </c>
      <c r="C64" s="73" t="s">
        <v>20</v>
      </c>
      <c r="D64" s="108">
        <v>683.4</v>
      </c>
      <c r="E64" s="108"/>
      <c r="F64" s="108">
        <v>675.6</v>
      </c>
      <c r="G64" s="107">
        <f>F64-L63</f>
        <v>675.6</v>
      </c>
      <c r="H64" s="107">
        <f t="shared" si="4"/>
        <v>-7.7999999999999545</v>
      </c>
      <c r="I64" s="108">
        <f t="shared" si="5"/>
        <v>98.85864793678665</v>
      </c>
      <c r="J64" s="58"/>
      <c r="L64" s="38"/>
    </row>
    <row r="65" spans="1:12" ht="31.5">
      <c r="A65" s="88" t="s">
        <v>363</v>
      </c>
      <c r="B65" s="63" t="s">
        <v>364</v>
      </c>
      <c r="C65" s="73" t="s">
        <v>93</v>
      </c>
      <c r="D65" s="108">
        <v>39.2</v>
      </c>
      <c r="E65" s="108"/>
      <c r="F65" s="108">
        <v>39.2</v>
      </c>
      <c r="G65" s="107"/>
      <c r="H65" s="107">
        <f t="shared" si="4"/>
        <v>0</v>
      </c>
      <c r="I65" s="108">
        <f t="shared" si="5"/>
        <v>100</v>
      </c>
      <c r="J65" s="58"/>
      <c r="L65" s="38"/>
    </row>
    <row r="66" spans="1:12" ht="33" customHeight="1">
      <c r="A66" s="88" t="s">
        <v>363</v>
      </c>
      <c r="B66" s="63" t="s">
        <v>364</v>
      </c>
      <c r="C66" s="73" t="s">
        <v>25</v>
      </c>
      <c r="D66" s="108">
        <v>80</v>
      </c>
      <c r="E66" s="108"/>
      <c r="F66" s="107">
        <v>78.4</v>
      </c>
      <c r="G66" s="107">
        <f>F66-L64</f>
        <v>78.4</v>
      </c>
      <c r="H66" s="107">
        <f t="shared" si="4"/>
        <v>-1.5999999999999943</v>
      </c>
      <c r="I66" s="108">
        <f t="shared" si="5"/>
        <v>98.00000000000001</v>
      </c>
      <c r="J66" s="58"/>
      <c r="L66" s="38"/>
    </row>
    <row r="67" spans="1:12" ht="20.25" customHeight="1" hidden="1">
      <c r="A67" s="88" t="s">
        <v>363</v>
      </c>
      <c r="B67" s="63" t="s">
        <v>364</v>
      </c>
      <c r="C67" s="73" t="s">
        <v>97</v>
      </c>
      <c r="D67" s="108"/>
      <c r="E67" s="108"/>
      <c r="F67" s="107"/>
      <c r="G67" s="107">
        <f aca="true" t="shared" si="7" ref="G67:G80">F67-L66</f>
        <v>0</v>
      </c>
      <c r="H67" s="107">
        <f t="shared" si="4"/>
        <v>0</v>
      </c>
      <c r="I67" s="108" t="e">
        <f t="shared" si="5"/>
        <v>#DIV/0!</v>
      </c>
      <c r="J67" s="58"/>
      <c r="L67" s="38"/>
    </row>
    <row r="68" spans="1:12" ht="21" customHeight="1" hidden="1">
      <c r="A68" s="88" t="s">
        <v>363</v>
      </c>
      <c r="B68" s="63" t="s">
        <v>364</v>
      </c>
      <c r="C68" s="73" t="s">
        <v>469</v>
      </c>
      <c r="D68" s="108"/>
      <c r="E68" s="108"/>
      <c r="F68" s="107"/>
      <c r="G68" s="107">
        <f t="shared" si="7"/>
        <v>0</v>
      </c>
      <c r="H68" s="107">
        <f t="shared" si="4"/>
        <v>0</v>
      </c>
      <c r="I68" s="108" t="e">
        <f t="shared" si="5"/>
        <v>#DIV/0!</v>
      </c>
      <c r="J68" s="58"/>
      <c r="L68" s="38"/>
    </row>
    <row r="69" spans="1:12" ht="23.25" customHeight="1" hidden="1">
      <c r="A69" s="88" t="s">
        <v>363</v>
      </c>
      <c r="B69" s="63" t="s">
        <v>364</v>
      </c>
      <c r="C69" s="73" t="s">
        <v>441</v>
      </c>
      <c r="D69" s="108"/>
      <c r="E69" s="108"/>
      <c r="F69" s="107"/>
      <c r="G69" s="107">
        <f t="shared" si="7"/>
        <v>0</v>
      </c>
      <c r="H69" s="107">
        <f t="shared" si="4"/>
        <v>0</v>
      </c>
      <c r="I69" s="108" t="e">
        <f t="shared" si="5"/>
        <v>#DIV/0!</v>
      </c>
      <c r="J69" s="58"/>
      <c r="L69" s="38"/>
    </row>
    <row r="70" spans="1:12" ht="24" customHeight="1" hidden="1">
      <c r="A70" s="88" t="s">
        <v>363</v>
      </c>
      <c r="B70" s="63" t="s">
        <v>364</v>
      </c>
      <c r="C70" s="73" t="s">
        <v>436</v>
      </c>
      <c r="D70" s="108"/>
      <c r="E70" s="108"/>
      <c r="F70" s="107"/>
      <c r="G70" s="107">
        <f t="shared" si="7"/>
        <v>0</v>
      </c>
      <c r="H70" s="107">
        <f t="shared" si="4"/>
        <v>0</v>
      </c>
      <c r="I70" s="108" t="e">
        <f t="shared" si="5"/>
        <v>#DIV/0!</v>
      </c>
      <c r="J70" s="58"/>
      <c r="L70" s="38"/>
    </row>
    <row r="71" spans="1:12" ht="22.5" customHeight="1" hidden="1">
      <c r="A71" s="88" t="s">
        <v>363</v>
      </c>
      <c r="B71" s="63" t="s">
        <v>364</v>
      </c>
      <c r="C71" s="73" t="s">
        <v>462</v>
      </c>
      <c r="D71" s="108"/>
      <c r="E71" s="108"/>
      <c r="F71" s="107"/>
      <c r="G71" s="107">
        <f t="shared" si="7"/>
        <v>0</v>
      </c>
      <c r="H71" s="107">
        <f t="shared" si="4"/>
        <v>0</v>
      </c>
      <c r="I71" s="108" t="e">
        <f t="shared" si="5"/>
        <v>#DIV/0!</v>
      </c>
      <c r="J71" s="58"/>
      <c r="L71" s="38"/>
    </row>
    <row r="72" spans="1:12" ht="22.5" customHeight="1" hidden="1">
      <c r="A72" s="88" t="s">
        <v>363</v>
      </c>
      <c r="B72" s="63" t="s">
        <v>364</v>
      </c>
      <c r="C72" s="73" t="s">
        <v>434</v>
      </c>
      <c r="D72" s="108"/>
      <c r="E72" s="108"/>
      <c r="F72" s="107"/>
      <c r="G72" s="107">
        <f t="shared" si="7"/>
        <v>0</v>
      </c>
      <c r="H72" s="107">
        <f t="shared" si="4"/>
        <v>0</v>
      </c>
      <c r="I72" s="108" t="e">
        <f t="shared" si="5"/>
        <v>#DIV/0!</v>
      </c>
      <c r="J72" s="58"/>
      <c r="L72" s="38"/>
    </row>
    <row r="73" spans="1:12" ht="26.25" customHeight="1" hidden="1">
      <c r="A73" s="88" t="s">
        <v>363</v>
      </c>
      <c r="B73" s="63" t="s">
        <v>364</v>
      </c>
      <c r="C73" s="73" t="s">
        <v>445</v>
      </c>
      <c r="D73" s="108"/>
      <c r="E73" s="108"/>
      <c r="F73" s="107"/>
      <c r="G73" s="107">
        <f t="shared" si="7"/>
        <v>0</v>
      </c>
      <c r="H73" s="107">
        <f t="shared" si="4"/>
        <v>0</v>
      </c>
      <c r="I73" s="108" t="e">
        <f t="shared" si="5"/>
        <v>#DIV/0!</v>
      </c>
      <c r="J73" s="58"/>
      <c r="L73" s="38"/>
    </row>
    <row r="74" spans="1:12" ht="21.75" customHeight="1" hidden="1">
      <c r="A74" s="88" t="s">
        <v>363</v>
      </c>
      <c r="B74" s="63" t="s">
        <v>364</v>
      </c>
      <c r="C74" s="73" t="s">
        <v>435</v>
      </c>
      <c r="D74" s="108"/>
      <c r="E74" s="108"/>
      <c r="F74" s="107"/>
      <c r="G74" s="107">
        <f t="shared" si="7"/>
        <v>0</v>
      </c>
      <c r="H74" s="107">
        <f aca="true" t="shared" si="8" ref="H74:H105">F74-D74</f>
        <v>0</v>
      </c>
      <c r="I74" s="108" t="e">
        <f aca="true" t="shared" si="9" ref="I74:I105">F74/D74*100</f>
        <v>#DIV/0!</v>
      </c>
      <c r="J74" s="58"/>
      <c r="L74" s="38"/>
    </row>
    <row r="75" spans="1:12" ht="23.25" customHeight="1" hidden="1">
      <c r="A75" s="88" t="s">
        <v>363</v>
      </c>
      <c r="B75" s="63" t="s">
        <v>364</v>
      </c>
      <c r="C75" s="62" t="s">
        <v>470</v>
      </c>
      <c r="D75" s="108"/>
      <c r="E75" s="108"/>
      <c r="F75" s="107"/>
      <c r="G75" s="107">
        <f t="shared" si="7"/>
        <v>0</v>
      </c>
      <c r="H75" s="107">
        <f t="shared" si="8"/>
        <v>0</v>
      </c>
      <c r="I75" s="108" t="e">
        <f t="shared" si="9"/>
        <v>#DIV/0!</v>
      </c>
      <c r="J75" s="58"/>
      <c r="L75" s="38"/>
    </row>
    <row r="76" spans="1:12" ht="24" customHeight="1" hidden="1">
      <c r="A76" s="88" t="s">
        <v>363</v>
      </c>
      <c r="B76" s="63" t="s">
        <v>364</v>
      </c>
      <c r="C76" s="73" t="s">
        <v>433</v>
      </c>
      <c r="D76" s="108"/>
      <c r="E76" s="108"/>
      <c r="F76" s="107"/>
      <c r="G76" s="107">
        <f t="shared" si="7"/>
        <v>0</v>
      </c>
      <c r="H76" s="107">
        <f t="shared" si="8"/>
        <v>0</v>
      </c>
      <c r="I76" s="108" t="e">
        <f t="shared" si="9"/>
        <v>#DIV/0!</v>
      </c>
      <c r="J76" s="58"/>
      <c r="L76" s="38"/>
    </row>
    <row r="77" spans="1:12" ht="27" customHeight="1" hidden="1">
      <c r="A77" s="88" t="s">
        <v>363</v>
      </c>
      <c r="B77" s="63" t="s">
        <v>364</v>
      </c>
      <c r="C77" s="73" t="s">
        <v>467</v>
      </c>
      <c r="D77" s="108"/>
      <c r="E77" s="108"/>
      <c r="F77" s="107"/>
      <c r="G77" s="107">
        <f t="shared" si="7"/>
        <v>0</v>
      </c>
      <c r="H77" s="107">
        <f t="shared" si="8"/>
        <v>0</v>
      </c>
      <c r="I77" s="108" t="e">
        <f t="shared" si="9"/>
        <v>#DIV/0!</v>
      </c>
      <c r="J77" s="58"/>
      <c r="L77" s="38"/>
    </row>
    <row r="78" spans="1:12" ht="38.25" customHeight="1" hidden="1">
      <c r="A78" s="88" t="s">
        <v>363</v>
      </c>
      <c r="B78" s="63" t="s">
        <v>364</v>
      </c>
      <c r="C78" s="73" t="s">
        <v>466</v>
      </c>
      <c r="D78" s="108"/>
      <c r="E78" s="108"/>
      <c r="F78" s="107"/>
      <c r="G78" s="107">
        <f t="shared" si="7"/>
        <v>0</v>
      </c>
      <c r="H78" s="107">
        <f t="shared" si="8"/>
        <v>0</v>
      </c>
      <c r="I78" s="108" t="e">
        <f t="shared" si="9"/>
        <v>#DIV/0!</v>
      </c>
      <c r="J78" s="58"/>
      <c r="L78" s="38"/>
    </row>
    <row r="79" spans="1:12" ht="24.75" customHeight="1" hidden="1">
      <c r="A79" s="88" t="s">
        <v>363</v>
      </c>
      <c r="B79" s="63" t="s">
        <v>364</v>
      </c>
      <c r="C79" s="73" t="s">
        <v>440</v>
      </c>
      <c r="D79" s="108"/>
      <c r="E79" s="108"/>
      <c r="F79" s="107"/>
      <c r="G79" s="107">
        <f t="shared" si="7"/>
        <v>0</v>
      </c>
      <c r="H79" s="107">
        <f t="shared" si="8"/>
        <v>0</v>
      </c>
      <c r="I79" s="108" t="e">
        <f t="shared" si="9"/>
        <v>#DIV/0!</v>
      </c>
      <c r="J79" s="58"/>
      <c r="L79" s="38"/>
    </row>
    <row r="80" spans="1:12" ht="26.25" customHeight="1" hidden="1">
      <c r="A80" s="88" t="s">
        <v>363</v>
      </c>
      <c r="B80" s="63" t="s">
        <v>364</v>
      </c>
      <c r="C80" s="62" t="s">
        <v>468</v>
      </c>
      <c r="D80" s="108"/>
      <c r="E80" s="108"/>
      <c r="F80" s="107"/>
      <c r="G80" s="107">
        <f t="shared" si="7"/>
        <v>0</v>
      </c>
      <c r="H80" s="107">
        <f t="shared" si="8"/>
        <v>0</v>
      </c>
      <c r="I80" s="108" t="e">
        <f t="shared" si="9"/>
        <v>#DIV/0!</v>
      </c>
      <c r="J80" s="58"/>
      <c r="L80" s="38"/>
    </row>
    <row r="81" spans="1:12" ht="51.75" customHeight="1">
      <c r="A81" s="88"/>
      <c r="B81" s="63" t="s">
        <v>38</v>
      </c>
      <c r="C81" s="62" t="s">
        <v>94</v>
      </c>
      <c r="D81" s="108">
        <v>5</v>
      </c>
      <c r="E81" s="108"/>
      <c r="F81" s="107">
        <v>2.6</v>
      </c>
      <c r="G81" s="107"/>
      <c r="H81" s="107">
        <f t="shared" si="8"/>
        <v>-2.4</v>
      </c>
      <c r="I81" s="108">
        <f t="shared" si="9"/>
        <v>52</v>
      </c>
      <c r="J81" s="58"/>
      <c r="L81" s="38"/>
    </row>
    <row r="82" spans="1:12" ht="54.75" customHeight="1">
      <c r="A82" s="88"/>
      <c r="B82" s="63" t="s">
        <v>38</v>
      </c>
      <c r="C82" s="62" t="s">
        <v>204</v>
      </c>
      <c r="D82" s="108">
        <v>30</v>
      </c>
      <c r="E82" s="108"/>
      <c r="F82" s="107">
        <v>30</v>
      </c>
      <c r="G82" s="107"/>
      <c r="H82" s="107">
        <f t="shared" si="8"/>
        <v>0</v>
      </c>
      <c r="I82" s="108">
        <f t="shared" si="9"/>
        <v>100</v>
      </c>
      <c r="J82" s="58"/>
      <c r="L82" s="38"/>
    </row>
    <row r="83" spans="1:12" ht="53.25" customHeight="1" hidden="1">
      <c r="A83" s="88" t="s">
        <v>361</v>
      </c>
      <c r="B83" s="63" t="s">
        <v>364</v>
      </c>
      <c r="C83" s="54" t="s">
        <v>136</v>
      </c>
      <c r="D83" s="108"/>
      <c r="E83" s="108"/>
      <c r="F83" s="107"/>
      <c r="G83" s="107">
        <f>F83-L80</f>
        <v>0</v>
      </c>
      <c r="H83" s="107">
        <f t="shared" si="8"/>
        <v>0</v>
      </c>
      <c r="I83" s="108" t="e">
        <f t="shared" si="9"/>
        <v>#DIV/0!</v>
      </c>
      <c r="J83" s="58"/>
      <c r="L83" s="38"/>
    </row>
    <row r="84" spans="1:12" ht="0.75" customHeight="1" hidden="1">
      <c r="A84" s="88"/>
      <c r="B84" s="63" t="s">
        <v>38</v>
      </c>
      <c r="C84" s="54" t="s">
        <v>134</v>
      </c>
      <c r="D84" s="108"/>
      <c r="E84" s="108"/>
      <c r="F84" s="107"/>
      <c r="G84" s="107"/>
      <c r="H84" s="107">
        <f t="shared" si="8"/>
        <v>0</v>
      </c>
      <c r="I84" s="108" t="e">
        <f t="shared" si="9"/>
        <v>#DIV/0!</v>
      </c>
      <c r="J84" s="58"/>
      <c r="L84" s="38"/>
    </row>
    <row r="85" spans="1:12" ht="0.75" customHeight="1" hidden="1">
      <c r="A85" s="88"/>
      <c r="B85" s="63" t="s">
        <v>38</v>
      </c>
      <c r="C85" s="62" t="s">
        <v>133</v>
      </c>
      <c r="D85" s="108"/>
      <c r="E85" s="108"/>
      <c r="F85" s="107"/>
      <c r="G85" s="107"/>
      <c r="H85" s="107">
        <f t="shared" si="8"/>
        <v>0</v>
      </c>
      <c r="I85" s="108" t="e">
        <f t="shared" si="9"/>
        <v>#DIV/0!</v>
      </c>
      <c r="J85" s="58"/>
      <c r="L85" s="38"/>
    </row>
    <row r="86" spans="1:12" ht="40.5" customHeight="1">
      <c r="A86" s="88"/>
      <c r="B86" s="63" t="s">
        <v>105</v>
      </c>
      <c r="C86" s="73" t="s">
        <v>154</v>
      </c>
      <c r="D86" s="108">
        <v>177.7</v>
      </c>
      <c r="E86" s="108"/>
      <c r="F86" s="107">
        <v>154.4</v>
      </c>
      <c r="G86" s="107"/>
      <c r="H86" s="107">
        <f t="shared" si="8"/>
        <v>-23.299999999999983</v>
      </c>
      <c r="I86" s="108">
        <f t="shared" si="9"/>
        <v>86.88801350590884</v>
      </c>
      <c r="J86" s="58"/>
      <c r="L86" s="38"/>
    </row>
    <row r="87" spans="1:12" ht="31.5">
      <c r="A87" s="88" t="s">
        <v>363</v>
      </c>
      <c r="B87" s="63" t="s">
        <v>392</v>
      </c>
      <c r="C87" s="73" t="s">
        <v>19</v>
      </c>
      <c r="D87" s="108">
        <v>55.5</v>
      </c>
      <c r="E87" s="108"/>
      <c r="F87" s="107">
        <v>53.3</v>
      </c>
      <c r="G87" s="107">
        <f>F87-L83</f>
        <v>53.3</v>
      </c>
      <c r="H87" s="107">
        <f t="shared" si="8"/>
        <v>-2.200000000000003</v>
      </c>
      <c r="I87" s="108">
        <f t="shared" si="9"/>
        <v>96.03603603603604</v>
      </c>
      <c r="J87" s="58"/>
      <c r="L87" s="38"/>
    </row>
    <row r="88" spans="1:12" ht="63" hidden="1">
      <c r="A88" s="88"/>
      <c r="B88" s="63" t="s">
        <v>392</v>
      </c>
      <c r="C88" s="73" t="s">
        <v>28</v>
      </c>
      <c r="D88" s="108"/>
      <c r="E88" s="108"/>
      <c r="F88" s="107"/>
      <c r="G88" s="107"/>
      <c r="H88" s="107">
        <f t="shared" si="8"/>
        <v>0</v>
      </c>
      <c r="I88" s="108" t="e">
        <f t="shared" si="9"/>
        <v>#DIV/0!</v>
      </c>
      <c r="J88" s="58"/>
      <c r="L88" s="38"/>
    </row>
    <row r="89" spans="1:12" ht="31.5">
      <c r="A89" s="88" t="s">
        <v>363</v>
      </c>
      <c r="B89" s="63" t="s">
        <v>392</v>
      </c>
      <c r="C89" s="73" t="s">
        <v>207</v>
      </c>
      <c r="D89" s="108">
        <v>26.7</v>
      </c>
      <c r="E89" s="108"/>
      <c r="F89" s="107">
        <v>26.7</v>
      </c>
      <c r="G89" s="107"/>
      <c r="H89" s="107">
        <f t="shared" si="8"/>
        <v>0</v>
      </c>
      <c r="I89" s="108">
        <f t="shared" si="9"/>
        <v>100</v>
      </c>
      <c r="J89" s="58"/>
      <c r="L89" s="38"/>
    </row>
    <row r="90" spans="1:12" ht="33.75" customHeight="1">
      <c r="A90" s="88" t="s">
        <v>363</v>
      </c>
      <c r="B90" s="71" t="s">
        <v>471</v>
      </c>
      <c r="C90" s="62" t="s">
        <v>208</v>
      </c>
      <c r="D90" s="108">
        <v>14.4</v>
      </c>
      <c r="E90" s="108"/>
      <c r="F90" s="107">
        <v>8.6</v>
      </c>
      <c r="G90" s="107">
        <f>F90-L87</f>
        <v>8.6</v>
      </c>
      <c r="H90" s="107">
        <f t="shared" si="8"/>
        <v>-5.800000000000001</v>
      </c>
      <c r="I90" s="108">
        <f t="shared" si="9"/>
        <v>59.72222222222222</v>
      </c>
      <c r="J90" s="58"/>
      <c r="L90" s="38"/>
    </row>
    <row r="91" spans="1:12" ht="67.5" customHeight="1" hidden="1">
      <c r="A91" s="123" t="s">
        <v>359</v>
      </c>
      <c r="B91" s="71" t="s">
        <v>39</v>
      </c>
      <c r="C91" s="54" t="s">
        <v>50</v>
      </c>
      <c r="D91" s="108">
        <v>0</v>
      </c>
      <c r="E91" s="108">
        <v>301.4</v>
      </c>
      <c r="F91" s="107">
        <v>0</v>
      </c>
      <c r="G91" s="107">
        <f>F91-L90</f>
        <v>0</v>
      </c>
      <c r="H91" s="107">
        <f t="shared" si="8"/>
        <v>0</v>
      </c>
      <c r="I91" s="108" t="e">
        <f t="shared" si="9"/>
        <v>#DIV/0!</v>
      </c>
      <c r="J91" s="58"/>
      <c r="L91" s="58"/>
    </row>
    <row r="92" spans="1:12" ht="68.25" customHeight="1" hidden="1">
      <c r="A92" s="123" t="s">
        <v>359</v>
      </c>
      <c r="B92" s="71" t="s">
        <v>39</v>
      </c>
      <c r="C92" s="54" t="s">
        <v>123</v>
      </c>
      <c r="D92" s="108"/>
      <c r="E92" s="108"/>
      <c r="F92" s="107"/>
      <c r="G92" s="107"/>
      <c r="H92" s="107">
        <f t="shared" si="8"/>
        <v>0</v>
      </c>
      <c r="I92" s="108" t="e">
        <f t="shared" si="9"/>
        <v>#DIV/0!</v>
      </c>
      <c r="J92" s="58"/>
      <c r="L92" s="58"/>
    </row>
    <row r="93" spans="1:12" ht="15.75">
      <c r="A93" s="88" t="s">
        <v>359</v>
      </c>
      <c r="B93" s="77" t="s">
        <v>501</v>
      </c>
      <c r="C93" s="73" t="s">
        <v>502</v>
      </c>
      <c r="D93" s="108">
        <f>SUM(D94:D103)</f>
        <v>597.9999999999999</v>
      </c>
      <c r="E93" s="108">
        <f>SUM(E94:E103)</f>
        <v>0</v>
      </c>
      <c r="F93" s="108">
        <f>SUM(F94:F103)</f>
        <v>595.9999999999999</v>
      </c>
      <c r="G93" s="108">
        <f>SUM(G94:G103)</f>
        <v>521.9</v>
      </c>
      <c r="H93" s="107">
        <f t="shared" si="8"/>
        <v>-2</v>
      </c>
      <c r="I93" s="108">
        <f t="shared" si="9"/>
        <v>99.66555183946488</v>
      </c>
      <c r="J93" s="58"/>
      <c r="L93" s="38"/>
    </row>
    <row r="94" spans="1:12" ht="32.25" customHeight="1">
      <c r="A94" s="88" t="s">
        <v>359</v>
      </c>
      <c r="B94" s="63" t="s">
        <v>420</v>
      </c>
      <c r="C94" s="73" t="s">
        <v>51</v>
      </c>
      <c r="D94" s="108">
        <v>523.3</v>
      </c>
      <c r="E94" s="108"/>
      <c r="F94" s="107">
        <v>521.9</v>
      </c>
      <c r="G94" s="107">
        <f>F94-L93</f>
        <v>521.9</v>
      </c>
      <c r="H94" s="107">
        <f t="shared" si="8"/>
        <v>-1.3999999999999773</v>
      </c>
      <c r="I94" s="108">
        <f t="shared" si="9"/>
        <v>99.73246703611696</v>
      </c>
      <c r="J94" s="58"/>
      <c r="K94" s="109"/>
      <c r="L94" s="38"/>
    </row>
    <row r="95" spans="1:12" ht="47.25" hidden="1">
      <c r="A95" s="88" t="s">
        <v>359</v>
      </c>
      <c r="B95" s="63" t="s">
        <v>399</v>
      </c>
      <c r="C95" s="73" t="s">
        <v>32</v>
      </c>
      <c r="D95" s="108"/>
      <c r="E95" s="108"/>
      <c r="F95" s="107"/>
      <c r="G95" s="107">
        <f>F95-L94</f>
        <v>0</v>
      </c>
      <c r="H95" s="107">
        <f t="shared" si="8"/>
        <v>0</v>
      </c>
      <c r="I95" s="108" t="e">
        <f t="shared" si="9"/>
        <v>#DIV/0!</v>
      </c>
      <c r="J95" s="58"/>
      <c r="L95" s="38"/>
    </row>
    <row r="96" spans="1:12" ht="18" customHeight="1" hidden="1">
      <c r="A96" s="88" t="s">
        <v>359</v>
      </c>
      <c r="B96" s="63" t="s">
        <v>421</v>
      </c>
      <c r="C96" s="73" t="s">
        <v>32</v>
      </c>
      <c r="D96" s="108"/>
      <c r="E96" s="108"/>
      <c r="F96" s="107"/>
      <c r="G96" s="107">
        <f>F96-L95</f>
        <v>0</v>
      </c>
      <c r="H96" s="107">
        <f t="shared" si="8"/>
        <v>0</v>
      </c>
      <c r="I96" s="108" t="e">
        <f t="shared" si="9"/>
        <v>#DIV/0!</v>
      </c>
      <c r="J96" s="58"/>
      <c r="L96" s="58"/>
    </row>
    <row r="97" spans="1:12" ht="63">
      <c r="A97" s="88"/>
      <c r="B97" s="63" t="s">
        <v>420</v>
      </c>
      <c r="C97" s="73" t="s">
        <v>264</v>
      </c>
      <c r="D97" s="108">
        <v>6.3</v>
      </c>
      <c r="E97" s="108"/>
      <c r="F97" s="107">
        <v>6.3</v>
      </c>
      <c r="G97" s="107"/>
      <c r="H97" s="107">
        <f t="shared" si="8"/>
        <v>0</v>
      </c>
      <c r="I97" s="108">
        <f t="shared" si="9"/>
        <v>100</v>
      </c>
      <c r="J97" s="58"/>
      <c r="L97" s="58"/>
    </row>
    <row r="98" spans="1:12" ht="63">
      <c r="A98" s="88"/>
      <c r="B98" s="63" t="s">
        <v>421</v>
      </c>
      <c r="C98" s="73" t="s">
        <v>308</v>
      </c>
      <c r="D98" s="108">
        <v>2</v>
      </c>
      <c r="E98" s="108"/>
      <c r="F98" s="107">
        <v>2</v>
      </c>
      <c r="G98" s="107"/>
      <c r="H98" s="107">
        <f t="shared" si="8"/>
        <v>0</v>
      </c>
      <c r="I98" s="108">
        <f t="shared" si="9"/>
        <v>100</v>
      </c>
      <c r="J98" s="58"/>
      <c r="L98" s="58"/>
    </row>
    <row r="99" spans="1:12" ht="47.25" customHeight="1">
      <c r="A99" s="88"/>
      <c r="B99" s="63" t="s">
        <v>421</v>
      </c>
      <c r="C99" s="73" t="s">
        <v>309</v>
      </c>
      <c r="D99" s="108">
        <v>66.4</v>
      </c>
      <c r="E99" s="108"/>
      <c r="F99" s="107">
        <v>65.8</v>
      </c>
      <c r="G99" s="107"/>
      <c r="H99" s="107">
        <f t="shared" si="8"/>
        <v>-0.6000000000000085</v>
      </c>
      <c r="I99" s="108">
        <f t="shared" si="9"/>
        <v>99.09638554216866</v>
      </c>
      <c r="J99" s="58"/>
      <c r="L99" s="58"/>
    </row>
    <row r="100" spans="1:12" ht="48.75" customHeight="1" hidden="1">
      <c r="A100" s="88" t="s">
        <v>359</v>
      </c>
      <c r="B100" s="63" t="s">
        <v>421</v>
      </c>
      <c r="C100" s="54" t="s">
        <v>310</v>
      </c>
      <c r="D100" s="108">
        <v>0</v>
      </c>
      <c r="E100" s="108"/>
      <c r="F100" s="107">
        <v>0</v>
      </c>
      <c r="G100" s="107"/>
      <c r="H100" s="107">
        <f t="shared" si="8"/>
        <v>0</v>
      </c>
      <c r="I100" s="108" t="e">
        <f t="shared" si="9"/>
        <v>#DIV/0!</v>
      </c>
      <c r="J100" s="58"/>
      <c r="L100" s="58"/>
    </row>
    <row r="101" spans="1:12" ht="64.5" customHeight="1" hidden="1">
      <c r="A101" s="88"/>
      <c r="B101" s="63" t="s">
        <v>98</v>
      </c>
      <c r="C101" s="54" t="s">
        <v>212</v>
      </c>
      <c r="D101" s="108"/>
      <c r="E101" s="108"/>
      <c r="F101" s="107"/>
      <c r="G101" s="107"/>
      <c r="H101" s="107">
        <f t="shared" si="8"/>
        <v>0</v>
      </c>
      <c r="I101" s="108" t="e">
        <f t="shared" si="9"/>
        <v>#DIV/0!</v>
      </c>
      <c r="J101" s="58"/>
      <c r="L101" s="58"/>
    </row>
    <row r="102" spans="1:12" ht="17.25" customHeight="1" hidden="1">
      <c r="A102" s="88"/>
      <c r="B102" s="63" t="s">
        <v>98</v>
      </c>
      <c r="C102" s="54" t="s">
        <v>221</v>
      </c>
      <c r="D102" s="108"/>
      <c r="E102" s="108"/>
      <c r="F102" s="107"/>
      <c r="G102" s="107"/>
      <c r="H102" s="107">
        <f t="shared" si="8"/>
        <v>0</v>
      </c>
      <c r="I102" s="108" t="e">
        <f t="shared" si="9"/>
        <v>#DIV/0!</v>
      </c>
      <c r="J102" s="58"/>
      <c r="L102" s="58"/>
    </row>
    <row r="103" spans="1:12" ht="15.75" customHeight="1" hidden="1">
      <c r="A103" s="88"/>
      <c r="B103" s="63" t="s">
        <v>45</v>
      </c>
      <c r="C103" s="73" t="s">
        <v>52</v>
      </c>
      <c r="D103" s="108"/>
      <c r="E103" s="108"/>
      <c r="F103" s="107"/>
      <c r="G103" s="107"/>
      <c r="H103" s="107">
        <f t="shared" si="8"/>
        <v>0</v>
      </c>
      <c r="I103" s="108" t="e">
        <f t="shared" si="9"/>
        <v>#DIV/0!</v>
      </c>
      <c r="J103" s="58"/>
      <c r="L103" s="58"/>
    </row>
    <row r="104" spans="1:12" ht="15.75">
      <c r="A104" s="88"/>
      <c r="B104" s="63" t="s">
        <v>365</v>
      </c>
      <c r="C104" s="73" t="s">
        <v>124</v>
      </c>
      <c r="D104" s="108">
        <f>SUM(D105:D109)</f>
        <v>1950.6</v>
      </c>
      <c r="E104" s="108">
        <f>SUM(E105:E109)</f>
        <v>233.4</v>
      </c>
      <c r="F104" s="108">
        <f>SUM(F105:F109)</f>
        <v>1941.3000000000002</v>
      </c>
      <c r="G104" s="108">
        <f>SUM(G105:G109)</f>
        <v>1835.3000000000002</v>
      </c>
      <c r="H104" s="107">
        <f t="shared" si="8"/>
        <v>-9.299999999999727</v>
      </c>
      <c r="I104" s="108">
        <f t="shared" si="9"/>
        <v>99.52322362350048</v>
      </c>
      <c r="J104" s="58"/>
      <c r="L104" s="58"/>
    </row>
    <row r="105" spans="1:12" ht="65.25" customHeight="1">
      <c r="A105" s="88" t="s">
        <v>366</v>
      </c>
      <c r="B105" s="63" t="s">
        <v>367</v>
      </c>
      <c r="C105" s="73" t="s">
        <v>86</v>
      </c>
      <c r="D105" s="108">
        <v>1707.1</v>
      </c>
      <c r="E105" s="108"/>
      <c r="F105" s="108">
        <v>1706.2</v>
      </c>
      <c r="G105" s="107">
        <f>F105-L104</f>
        <v>1706.2</v>
      </c>
      <c r="H105" s="107">
        <f t="shared" si="8"/>
        <v>-0.8999999999998636</v>
      </c>
      <c r="I105" s="108">
        <f t="shared" si="9"/>
        <v>99.94727901118857</v>
      </c>
      <c r="J105" s="58"/>
      <c r="L105" s="38"/>
    </row>
    <row r="106" spans="1:12" ht="79.5" customHeight="1">
      <c r="A106" s="88" t="s">
        <v>366</v>
      </c>
      <c r="B106" s="63" t="s">
        <v>40</v>
      </c>
      <c r="C106" s="54" t="s">
        <v>451</v>
      </c>
      <c r="D106" s="108">
        <v>106.7</v>
      </c>
      <c r="E106" s="108"/>
      <c r="F106" s="108">
        <v>106</v>
      </c>
      <c r="G106" s="107"/>
      <c r="H106" s="107">
        <f aca="true" t="shared" si="10" ref="H106:H137">F106-D106</f>
        <v>-0.7000000000000028</v>
      </c>
      <c r="I106" s="108">
        <f aca="true" t="shared" si="11" ref="I106:I137">F106/D106*100</f>
        <v>99.34395501405811</v>
      </c>
      <c r="J106" s="58"/>
      <c r="L106" s="38"/>
    </row>
    <row r="107" spans="1:12" ht="48" customHeight="1">
      <c r="A107" s="88" t="s">
        <v>358</v>
      </c>
      <c r="B107" s="63" t="s">
        <v>368</v>
      </c>
      <c r="C107" s="54" t="s">
        <v>17</v>
      </c>
      <c r="D107" s="108">
        <v>36.8</v>
      </c>
      <c r="E107" s="108"/>
      <c r="F107" s="107">
        <v>35.7</v>
      </c>
      <c r="G107" s="107">
        <f>F107-L105</f>
        <v>35.7</v>
      </c>
      <c r="H107" s="107">
        <f t="shared" si="10"/>
        <v>-1.0999999999999943</v>
      </c>
      <c r="I107" s="108">
        <f t="shared" si="11"/>
        <v>97.0108695652174</v>
      </c>
      <c r="J107" s="58"/>
      <c r="L107" s="58"/>
    </row>
    <row r="108" spans="1:12" ht="79.5" customHeight="1">
      <c r="A108" s="88" t="s">
        <v>356</v>
      </c>
      <c r="B108" s="63" t="s">
        <v>369</v>
      </c>
      <c r="C108" s="62" t="s">
        <v>18</v>
      </c>
      <c r="D108" s="108">
        <v>100</v>
      </c>
      <c r="E108" s="108"/>
      <c r="F108" s="108">
        <v>93.4</v>
      </c>
      <c r="G108" s="107">
        <f>F108-L107</f>
        <v>93.4</v>
      </c>
      <c r="H108" s="107">
        <f t="shared" si="10"/>
        <v>-6.599999999999994</v>
      </c>
      <c r="I108" s="108">
        <f t="shared" si="11"/>
        <v>93.4</v>
      </c>
      <c r="J108" s="58"/>
      <c r="L108" s="38"/>
    </row>
    <row r="109" spans="1:12" ht="31.5" hidden="1">
      <c r="A109" s="88" t="s">
        <v>363</v>
      </c>
      <c r="B109" s="63" t="s">
        <v>370</v>
      </c>
      <c r="C109" s="62" t="s">
        <v>526</v>
      </c>
      <c r="D109" s="108">
        <v>0</v>
      </c>
      <c r="E109" s="108">
        <v>233.4</v>
      </c>
      <c r="F109" s="107">
        <v>0</v>
      </c>
      <c r="G109" s="107">
        <f>F109-L108</f>
        <v>0</v>
      </c>
      <c r="H109" s="107">
        <f t="shared" si="10"/>
        <v>0</v>
      </c>
      <c r="I109" s="108" t="e">
        <f t="shared" si="11"/>
        <v>#DIV/0!</v>
      </c>
      <c r="J109" s="58"/>
      <c r="L109" s="38"/>
    </row>
    <row r="110" spans="1:12" ht="15.75">
      <c r="A110" s="88"/>
      <c r="B110" s="63" t="s">
        <v>371</v>
      </c>
      <c r="C110" s="73" t="s">
        <v>502</v>
      </c>
      <c r="D110" s="108">
        <f>D111+D112+D113</f>
        <v>3306.2</v>
      </c>
      <c r="E110" s="108">
        <f>E111+E112+E113</f>
        <v>0</v>
      </c>
      <c r="F110" s="108">
        <f>F111+F112+F113</f>
        <v>3268.9999999999995</v>
      </c>
      <c r="G110" s="108">
        <f>G111+G112+G113</f>
        <v>3261.1</v>
      </c>
      <c r="H110" s="107">
        <f t="shared" si="10"/>
        <v>-37.20000000000027</v>
      </c>
      <c r="I110" s="108">
        <f t="shared" si="11"/>
        <v>98.87484120742846</v>
      </c>
      <c r="J110" s="58"/>
      <c r="L110" s="38"/>
    </row>
    <row r="111" spans="1:12" ht="31.5">
      <c r="A111" s="88" t="s">
        <v>361</v>
      </c>
      <c r="B111" s="63" t="s">
        <v>371</v>
      </c>
      <c r="C111" s="73" t="s">
        <v>215</v>
      </c>
      <c r="D111" s="108">
        <v>3298.1</v>
      </c>
      <c r="E111" s="108"/>
      <c r="F111" s="107">
        <v>3261.1</v>
      </c>
      <c r="G111" s="107">
        <f>F111-L110</f>
        <v>3261.1</v>
      </c>
      <c r="H111" s="107">
        <f t="shared" si="10"/>
        <v>-37</v>
      </c>
      <c r="I111" s="108">
        <f t="shared" si="11"/>
        <v>98.87814196052273</v>
      </c>
      <c r="J111" s="58"/>
      <c r="L111" s="38"/>
    </row>
    <row r="112" spans="1:12" ht="47.25">
      <c r="A112" s="88"/>
      <c r="B112" s="63" t="s">
        <v>519</v>
      </c>
      <c r="C112" s="73" t="s">
        <v>216</v>
      </c>
      <c r="D112" s="108">
        <v>7.9</v>
      </c>
      <c r="E112" s="108"/>
      <c r="F112" s="107">
        <v>7.7</v>
      </c>
      <c r="G112" s="107"/>
      <c r="H112" s="107">
        <f t="shared" si="10"/>
        <v>-0.20000000000000018</v>
      </c>
      <c r="I112" s="108">
        <f t="shared" si="11"/>
        <v>97.46835443037975</v>
      </c>
      <c r="J112" s="58"/>
      <c r="L112" s="38"/>
    </row>
    <row r="113" spans="1:12" ht="31.5">
      <c r="A113" s="88"/>
      <c r="B113" s="63" t="s">
        <v>520</v>
      </c>
      <c r="C113" s="73" t="s">
        <v>217</v>
      </c>
      <c r="D113" s="108">
        <v>0.2</v>
      </c>
      <c r="E113" s="108"/>
      <c r="F113" s="107">
        <v>0.2</v>
      </c>
      <c r="G113" s="107"/>
      <c r="H113" s="107">
        <f t="shared" si="10"/>
        <v>0</v>
      </c>
      <c r="I113" s="108">
        <f t="shared" si="11"/>
        <v>100</v>
      </c>
      <c r="J113" s="58" t="s">
        <v>428</v>
      </c>
      <c r="L113" s="58"/>
    </row>
    <row r="114" spans="1:12" ht="16.5" customHeight="1">
      <c r="A114" s="123" t="s">
        <v>472</v>
      </c>
      <c r="B114" s="71" t="s">
        <v>372</v>
      </c>
      <c r="C114" s="54" t="s">
        <v>125</v>
      </c>
      <c r="D114" s="108">
        <f>SUM(D115:D122)</f>
        <v>6503.8</v>
      </c>
      <c r="E114" s="108">
        <f>SUM(E115:E122)</f>
        <v>0</v>
      </c>
      <c r="F114" s="108">
        <f>SUM(F115:F122)</f>
        <v>6477.900000000001</v>
      </c>
      <c r="G114" s="108">
        <f>SUM(G115:G120)</f>
        <v>6312.6</v>
      </c>
      <c r="H114" s="107">
        <f t="shared" si="10"/>
        <v>-25.899999999999636</v>
      </c>
      <c r="I114" s="108">
        <f t="shared" si="11"/>
        <v>99.60177127217935</v>
      </c>
      <c r="J114" s="58" t="s">
        <v>429</v>
      </c>
      <c r="L114" s="38"/>
    </row>
    <row r="115" spans="1:12" ht="47.25">
      <c r="A115" s="88" t="s">
        <v>373</v>
      </c>
      <c r="B115" s="63" t="s">
        <v>37</v>
      </c>
      <c r="C115" s="54" t="s">
        <v>218</v>
      </c>
      <c r="D115" s="108">
        <v>235.5</v>
      </c>
      <c r="E115" s="108"/>
      <c r="F115" s="107">
        <v>235</v>
      </c>
      <c r="G115" s="107">
        <f>F115-L114</f>
        <v>235</v>
      </c>
      <c r="H115" s="107">
        <f t="shared" si="10"/>
        <v>-0.5</v>
      </c>
      <c r="I115" s="108">
        <f t="shared" si="11"/>
        <v>99.78768577494692</v>
      </c>
      <c r="J115" s="58"/>
      <c r="L115" s="38"/>
    </row>
    <row r="116" spans="1:12" ht="47.25" hidden="1">
      <c r="A116" s="88" t="s">
        <v>373</v>
      </c>
      <c r="B116" s="63" t="s">
        <v>425</v>
      </c>
      <c r="C116" s="84" t="s">
        <v>259</v>
      </c>
      <c r="D116" s="108">
        <v>0</v>
      </c>
      <c r="E116" s="108"/>
      <c r="F116" s="107">
        <v>0</v>
      </c>
      <c r="G116" s="107">
        <f>F116-L115</f>
        <v>0</v>
      </c>
      <c r="H116" s="107">
        <f t="shared" si="10"/>
        <v>0</v>
      </c>
      <c r="I116" s="108" t="e">
        <f t="shared" si="11"/>
        <v>#DIV/0!</v>
      </c>
      <c r="J116" s="58"/>
      <c r="L116" s="38"/>
    </row>
    <row r="117" spans="1:12" ht="31.5">
      <c r="A117" s="88" t="s">
        <v>373</v>
      </c>
      <c r="B117" s="63" t="s">
        <v>59</v>
      </c>
      <c r="C117" s="84" t="s">
        <v>260</v>
      </c>
      <c r="D117" s="108">
        <v>155.3</v>
      </c>
      <c r="E117" s="108"/>
      <c r="F117" s="107">
        <v>155.3</v>
      </c>
      <c r="G117" s="107"/>
      <c r="H117" s="107">
        <f t="shared" si="10"/>
        <v>0</v>
      </c>
      <c r="I117" s="108">
        <f t="shared" si="11"/>
        <v>100</v>
      </c>
      <c r="J117" s="58"/>
      <c r="L117" s="38"/>
    </row>
    <row r="118" spans="1:12" ht="47.25" customHeight="1">
      <c r="A118" s="88" t="s">
        <v>375</v>
      </c>
      <c r="B118" s="63" t="s">
        <v>35</v>
      </c>
      <c r="C118" s="84" t="s">
        <v>261</v>
      </c>
      <c r="D118" s="108">
        <v>10</v>
      </c>
      <c r="E118" s="108"/>
      <c r="F118" s="107">
        <v>10</v>
      </c>
      <c r="G118" s="107">
        <f>F118-L116</f>
        <v>10</v>
      </c>
      <c r="H118" s="107">
        <f t="shared" si="10"/>
        <v>0</v>
      </c>
      <c r="I118" s="108">
        <f t="shared" si="11"/>
        <v>100</v>
      </c>
      <c r="J118" s="58"/>
      <c r="L118" s="38"/>
    </row>
    <row r="119" spans="1:12" ht="47.25" hidden="1">
      <c r="A119" s="88"/>
      <c r="B119" s="63" t="s">
        <v>376</v>
      </c>
      <c r="C119" s="62" t="s">
        <v>262</v>
      </c>
      <c r="D119" s="108"/>
      <c r="E119" s="108"/>
      <c r="F119" s="107"/>
      <c r="G119" s="107"/>
      <c r="H119" s="107">
        <f t="shared" si="10"/>
        <v>0</v>
      </c>
      <c r="I119" s="108" t="e">
        <f t="shared" si="11"/>
        <v>#DIV/0!</v>
      </c>
      <c r="J119" s="58"/>
      <c r="L119" s="38"/>
    </row>
    <row r="120" spans="1:12" ht="47.25" customHeight="1">
      <c r="A120" s="88" t="s">
        <v>375</v>
      </c>
      <c r="B120" s="63" t="s">
        <v>376</v>
      </c>
      <c r="C120" s="62" t="s">
        <v>261</v>
      </c>
      <c r="D120" s="108">
        <v>6068.2</v>
      </c>
      <c r="E120" s="108"/>
      <c r="F120" s="107">
        <v>6067.6</v>
      </c>
      <c r="G120" s="107">
        <f>F120-L118</f>
        <v>6067.6</v>
      </c>
      <c r="H120" s="107">
        <f t="shared" si="10"/>
        <v>-0.5999999999994543</v>
      </c>
      <c r="I120" s="108">
        <f t="shared" si="11"/>
        <v>99.99011238917636</v>
      </c>
      <c r="J120" s="58"/>
      <c r="L120" s="58"/>
    </row>
    <row r="121" spans="1:12" ht="31.5">
      <c r="A121" s="88"/>
      <c r="B121" s="63" t="s">
        <v>376</v>
      </c>
      <c r="C121" s="62" t="s">
        <v>511</v>
      </c>
      <c r="D121" s="108">
        <v>10</v>
      </c>
      <c r="E121" s="108"/>
      <c r="F121" s="107">
        <v>10</v>
      </c>
      <c r="G121" s="107"/>
      <c r="H121" s="107">
        <f t="shared" si="10"/>
        <v>0</v>
      </c>
      <c r="I121" s="108">
        <f t="shared" si="11"/>
        <v>100</v>
      </c>
      <c r="J121" s="58"/>
      <c r="L121" s="58"/>
    </row>
    <row r="122" spans="1:12" ht="41.25" customHeight="1">
      <c r="A122" s="88"/>
      <c r="B122" s="63" t="s">
        <v>376</v>
      </c>
      <c r="C122" s="62" t="s">
        <v>70</v>
      </c>
      <c r="D122" s="108">
        <v>24.8</v>
      </c>
      <c r="E122" s="108"/>
      <c r="F122" s="107">
        <v>0</v>
      </c>
      <c r="G122" s="107"/>
      <c r="H122" s="107">
        <f t="shared" si="10"/>
        <v>-24.8</v>
      </c>
      <c r="I122" s="108">
        <f t="shared" si="11"/>
        <v>0</v>
      </c>
      <c r="J122" s="58"/>
      <c r="L122" s="58"/>
    </row>
    <row r="123" spans="1:12" ht="15.75">
      <c r="A123" s="123" t="s">
        <v>377</v>
      </c>
      <c r="B123" s="71" t="s">
        <v>390</v>
      </c>
      <c r="C123" s="54" t="s">
        <v>127</v>
      </c>
      <c r="D123" s="108">
        <f>SUM(D124:D129)</f>
        <v>3382.2000000000003</v>
      </c>
      <c r="E123" s="108">
        <f>SUM(E124:E129)</f>
        <v>0</v>
      </c>
      <c r="F123" s="108">
        <f>SUM(F124:F129)</f>
        <v>3325.5</v>
      </c>
      <c r="G123" s="108" t="e">
        <f>SUM(G124:G129)</f>
        <v>#REF!</v>
      </c>
      <c r="H123" s="107">
        <f t="shared" si="10"/>
        <v>-56.70000000000027</v>
      </c>
      <c r="I123" s="108">
        <f t="shared" si="11"/>
        <v>98.32357637040978</v>
      </c>
      <c r="J123" s="58"/>
      <c r="L123" s="38"/>
    </row>
    <row r="124" spans="1:12" ht="15.75">
      <c r="A124" s="88" t="s">
        <v>377</v>
      </c>
      <c r="B124" s="63" t="s">
        <v>503</v>
      </c>
      <c r="C124" s="73" t="s">
        <v>506</v>
      </c>
      <c r="D124" s="108">
        <v>438.4</v>
      </c>
      <c r="E124" s="108"/>
      <c r="F124" s="107">
        <v>426.8</v>
      </c>
      <c r="G124" s="107">
        <f>F124-L123</f>
        <v>426.8</v>
      </c>
      <c r="H124" s="107">
        <f t="shared" si="10"/>
        <v>-11.599999999999966</v>
      </c>
      <c r="I124" s="108">
        <f t="shared" si="11"/>
        <v>97.35401459854015</v>
      </c>
      <c r="J124" s="58"/>
      <c r="L124" s="38"/>
    </row>
    <row r="125" spans="1:12" ht="15.75">
      <c r="A125" s="88" t="s">
        <v>377</v>
      </c>
      <c r="B125" s="63" t="s">
        <v>504</v>
      </c>
      <c r="C125" s="73" t="s">
        <v>508</v>
      </c>
      <c r="D125" s="108">
        <v>271.3</v>
      </c>
      <c r="E125" s="108"/>
      <c r="F125" s="107">
        <v>266.7</v>
      </c>
      <c r="G125" s="107">
        <f>F125-L124</f>
        <v>266.7</v>
      </c>
      <c r="H125" s="107">
        <f t="shared" si="10"/>
        <v>-4.600000000000023</v>
      </c>
      <c r="I125" s="108">
        <f t="shared" si="11"/>
        <v>98.3044600073719</v>
      </c>
      <c r="J125" s="58"/>
      <c r="L125" s="38"/>
    </row>
    <row r="126" spans="1:12" ht="18" customHeight="1">
      <c r="A126" s="88" t="s">
        <v>377</v>
      </c>
      <c r="B126" s="63" t="s">
        <v>505</v>
      </c>
      <c r="C126" s="73" t="s">
        <v>507</v>
      </c>
      <c r="D126" s="108">
        <v>2235.4</v>
      </c>
      <c r="E126" s="108"/>
      <c r="F126" s="107">
        <v>2214</v>
      </c>
      <c r="G126" s="107" t="e">
        <f>F126-#REF!</f>
        <v>#REF!</v>
      </c>
      <c r="H126" s="107">
        <f t="shared" si="10"/>
        <v>-21.40000000000009</v>
      </c>
      <c r="I126" s="108">
        <f t="shared" si="11"/>
        <v>99.04267692582982</v>
      </c>
      <c r="J126" s="58"/>
      <c r="L126" s="38"/>
    </row>
    <row r="127" spans="1:12" ht="63" hidden="1">
      <c r="A127" s="88" t="s">
        <v>416</v>
      </c>
      <c r="B127" s="63" t="s">
        <v>491</v>
      </c>
      <c r="C127" s="73" t="s">
        <v>490</v>
      </c>
      <c r="D127" s="108"/>
      <c r="E127" s="108"/>
      <c r="F127" s="107"/>
      <c r="G127" s="107">
        <f>F127-L126</f>
        <v>0</v>
      </c>
      <c r="H127" s="107">
        <f t="shared" si="10"/>
        <v>0</v>
      </c>
      <c r="I127" s="108" t="e">
        <f t="shared" si="11"/>
        <v>#DIV/0!</v>
      </c>
      <c r="J127" s="58"/>
      <c r="L127" s="38"/>
    </row>
    <row r="128" spans="1:12" ht="15.75">
      <c r="A128" s="88" t="s">
        <v>377</v>
      </c>
      <c r="B128" s="63" t="s">
        <v>483</v>
      </c>
      <c r="C128" s="73" t="s">
        <v>456</v>
      </c>
      <c r="D128" s="108">
        <v>297.4</v>
      </c>
      <c r="E128" s="108"/>
      <c r="F128" s="107">
        <v>289.5</v>
      </c>
      <c r="G128" s="107">
        <f>F128-L127</f>
        <v>289.5</v>
      </c>
      <c r="H128" s="107">
        <f t="shared" si="10"/>
        <v>-7.899999999999977</v>
      </c>
      <c r="I128" s="108">
        <f t="shared" si="11"/>
        <v>97.34364492266309</v>
      </c>
      <c r="J128" s="58"/>
      <c r="L128" s="38"/>
    </row>
    <row r="129" spans="1:12" ht="50.25" customHeight="1">
      <c r="A129" s="88" t="s">
        <v>484</v>
      </c>
      <c r="B129" s="63" t="s">
        <v>483</v>
      </c>
      <c r="C129" s="73" t="s">
        <v>21</v>
      </c>
      <c r="D129" s="108">
        <v>139.7</v>
      </c>
      <c r="E129" s="108"/>
      <c r="F129" s="107">
        <v>128.5</v>
      </c>
      <c r="G129" s="107">
        <f>F129-L128</f>
        <v>128.5</v>
      </c>
      <c r="H129" s="107">
        <f t="shared" si="10"/>
        <v>-11.199999999999989</v>
      </c>
      <c r="I129" s="108">
        <f t="shared" si="11"/>
        <v>91.98282032927703</v>
      </c>
      <c r="J129" s="58"/>
      <c r="L129" s="58"/>
    </row>
    <row r="130" spans="1:12" ht="19.5" customHeight="1">
      <c r="A130" s="88" t="s">
        <v>473</v>
      </c>
      <c r="B130" s="63" t="s">
        <v>426</v>
      </c>
      <c r="C130" s="73" t="s">
        <v>128</v>
      </c>
      <c r="D130" s="108">
        <f>SUM(D131:D134)</f>
        <v>400</v>
      </c>
      <c r="E130" s="108">
        <f>SUM(E131:E134)</f>
        <v>141.2</v>
      </c>
      <c r="F130" s="108">
        <f>SUM(F131:F134)</f>
        <v>345.7</v>
      </c>
      <c r="G130" s="108">
        <f>SUM(G131:G133)</f>
        <v>0</v>
      </c>
      <c r="H130" s="107">
        <f t="shared" si="10"/>
        <v>-54.30000000000001</v>
      </c>
      <c r="I130" s="108">
        <f t="shared" si="11"/>
        <v>86.425</v>
      </c>
      <c r="J130" s="58"/>
      <c r="L130" s="38"/>
    </row>
    <row r="131" spans="1:12" ht="15" customHeight="1" hidden="1">
      <c r="A131" s="123" t="s">
        <v>397</v>
      </c>
      <c r="B131" s="71" t="s">
        <v>396</v>
      </c>
      <c r="C131" s="54" t="s">
        <v>0</v>
      </c>
      <c r="D131" s="108">
        <v>0</v>
      </c>
      <c r="E131" s="108">
        <v>21</v>
      </c>
      <c r="F131" s="107">
        <v>0</v>
      </c>
      <c r="G131" s="107">
        <f>F131-L130</f>
        <v>0</v>
      </c>
      <c r="H131" s="107">
        <f t="shared" si="10"/>
        <v>0</v>
      </c>
      <c r="I131" s="108" t="e">
        <f t="shared" si="11"/>
        <v>#DIV/0!</v>
      </c>
      <c r="J131" s="58"/>
      <c r="L131" s="38"/>
    </row>
    <row r="132" spans="1:12" ht="23.25" customHeight="1" hidden="1">
      <c r="A132" s="123" t="s">
        <v>437</v>
      </c>
      <c r="B132" s="71" t="s">
        <v>438</v>
      </c>
      <c r="C132" s="54" t="s">
        <v>1</v>
      </c>
      <c r="D132" s="108">
        <v>0</v>
      </c>
      <c r="E132" s="108">
        <v>120.2</v>
      </c>
      <c r="F132" s="107">
        <v>0</v>
      </c>
      <c r="G132" s="107">
        <f>F132-L131</f>
        <v>0</v>
      </c>
      <c r="H132" s="107">
        <f t="shared" si="10"/>
        <v>0</v>
      </c>
      <c r="I132" s="108" t="e">
        <f t="shared" si="11"/>
        <v>#DIV/0!</v>
      </c>
      <c r="J132" s="58"/>
      <c r="L132" s="38"/>
    </row>
    <row r="133" spans="1:12" ht="31.5" customHeight="1" hidden="1">
      <c r="A133" s="123" t="s">
        <v>437</v>
      </c>
      <c r="B133" s="71" t="s">
        <v>438</v>
      </c>
      <c r="C133" s="54" t="s">
        <v>219</v>
      </c>
      <c r="D133" s="108"/>
      <c r="E133" s="108"/>
      <c r="F133" s="107"/>
      <c r="G133" s="107">
        <f>F133-L132</f>
        <v>0</v>
      </c>
      <c r="H133" s="107">
        <f t="shared" si="10"/>
        <v>0</v>
      </c>
      <c r="I133" s="108" t="e">
        <f t="shared" si="11"/>
        <v>#DIV/0!</v>
      </c>
      <c r="J133" s="58"/>
      <c r="L133" s="58"/>
    </row>
    <row r="134" spans="1:12" ht="47.25">
      <c r="A134" s="123"/>
      <c r="B134" s="71" t="s">
        <v>61</v>
      </c>
      <c r="C134" s="62" t="s">
        <v>263</v>
      </c>
      <c r="D134" s="108">
        <v>400</v>
      </c>
      <c r="E134" s="108"/>
      <c r="F134" s="107">
        <v>345.7</v>
      </c>
      <c r="G134" s="107"/>
      <c r="H134" s="107">
        <f t="shared" si="10"/>
        <v>-54.30000000000001</v>
      </c>
      <c r="I134" s="108">
        <f t="shared" si="11"/>
        <v>86.425</v>
      </c>
      <c r="J134" s="58"/>
      <c r="L134" s="58"/>
    </row>
    <row r="135" spans="1:12" ht="15.75">
      <c r="A135" s="123" t="s">
        <v>378</v>
      </c>
      <c r="B135" s="71" t="s">
        <v>379</v>
      </c>
      <c r="C135" s="54" t="s">
        <v>129</v>
      </c>
      <c r="D135" s="108">
        <f>D138+D139+D136+D140+D137</f>
        <v>1372.9</v>
      </c>
      <c r="E135" s="108">
        <f>E138+E139+E136+E140+E137</f>
        <v>0</v>
      </c>
      <c r="F135" s="108">
        <f>F138+F139+F136+F140+F137</f>
        <v>1341.9999999999998</v>
      </c>
      <c r="G135" s="108">
        <f>G138+G139</f>
        <v>1299.3999999999999</v>
      </c>
      <c r="H135" s="107">
        <f t="shared" si="10"/>
        <v>-30.90000000000032</v>
      </c>
      <c r="I135" s="108">
        <f t="shared" si="11"/>
        <v>97.74928982445915</v>
      </c>
      <c r="J135" s="58"/>
      <c r="L135" s="38"/>
    </row>
    <row r="136" spans="1:12" ht="48" customHeight="1">
      <c r="A136" s="123" t="s">
        <v>378</v>
      </c>
      <c r="B136" s="71" t="s">
        <v>41</v>
      </c>
      <c r="C136" s="54" t="s">
        <v>311</v>
      </c>
      <c r="D136" s="108">
        <v>14.2</v>
      </c>
      <c r="E136" s="108"/>
      <c r="F136" s="108">
        <v>12.8</v>
      </c>
      <c r="G136" s="108"/>
      <c r="H136" s="107">
        <f t="shared" si="10"/>
        <v>-1.3999999999999986</v>
      </c>
      <c r="I136" s="108">
        <f t="shared" si="11"/>
        <v>90.14084507042254</v>
      </c>
      <c r="J136" s="58"/>
      <c r="L136" s="38"/>
    </row>
    <row r="137" spans="1:12" ht="48" customHeight="1">
      <c r="A137" s="123"/>
      <c r="B137" s="71" t="s">
        <v>41</v>
      </c>
      <c r="C137" s="54" t="s">
        <v>312</v>
      </c>
      <c r="D137" s="108">
        <v>7.3</v>
      </c>
      <c r="E137" s="108"/>
      <c r="F137" s="108">
        <v>7.3</v>
      </c>
      <c r="G137" s="108"/>
      <c r="H137" s="107">
        <f t="shared" si="10"/>
        <v>0</v>
      </c>
      <c r="I137" s="108">
        <f t="shared" si="11"/>
        <v>100</v>
      </c>
      <c r="J137" s="58"/>
      <c r="L137" s="38"/>
    </row>
    <row r="138" spans="1:12" ht="62.25" customHeight="1">
      <c r="A138" s="123" t="s">
        <v>378</v>
      </c>
      <c r="B138" s="71" t="s">
        <v>474</v>
      </c>
      <c r="C138" s="54" t="s">
        <v>313</v>
      </c>
      <c r="D138" s="108">
        <v>26.4</v>
      </c>
      <c r="E138" s="108"/>
      <c r="F138" s="107">
        <v>22.8</v>
      </c>
      <c r="G138" s="107">
        <f>F138-L135</f>
        <v>22.8</v>
      </c>
      <c r="H138" s="107">
        <f aca="true" t="shared" si="12" ref="H138:H169">F138-D138</f>
        <v>-3.599999999999998</v>
      </c>
      <c r="I138" s="108">
        <f aca="true" t="shared" si="13" ref="I138:I169">F138/D138*100</f>
        <v>86.36363636363637</v>
      </c>
      <c r="J138" s="58"/>
      <c r="L138" s="38"/>
    </row>
    <row r="139" spans="1:12" ht="31.5">
      <c r="A139" s="123" t="s">
        <v>378</v>
      </c>
      <c r="B139" s="71" t="s">
        <v>380</v>
      </c>
      <c r="C139" s="54" t="s">
        <v>486</v>
      </c>
      <c r="D139" s="108">
        <v>1292.9</v>
      </c>
      <c r="E139" s="108"/>
      <c r="F139" s="107">
        <v>1276.6</v>
      </c>
      <c r="G139" s="107">
        <f>F139-L138</f>
        <v>1276.6</v>
      </c>
      <c r="H139" s="107">
        <f t="shared" si="12"/>
        <v>-16.300000000000182</v>
      </c>
      <c r="I139" s="108">
        <f t="shared" si="13"/>
        <v>98.73926831154766</v>
      </c>
      <c r="J139" s="58"/>
      <c r="L139" s="38"/>
    </row>
    <row r="140" spans="1:12" ht="46.5" customHeight="1">
      <c r="A140" s="123" t="s">
        <v>378</v>
      </c>
      <c r="B140" s="71" t="s">
        <v>42</v>
      </c>
      <c r="C140" s="54" t="s">
        <v>155</v>
      </c>
      <c r="D140" s="108">
        <v>32.1</v>
      </c>
      <c r="E140" s="108"/>
      <c r="F140" s="107">
        <v>22.5</v>
      </c>
      <c r="G140" s="107"/>
      <c r="H140" s="107">
        <f t="shared" si="12"/>
        <v>-9.600000000000001</v>
      </c>
      <c r="I140" s="108">
        <f t="shared" si="13"/>
        <v>70.09345794392523</v>
      </c>
      <c r="J140" s="58"/>
      <c r="L140" s="38"/>
    </row>
    <row r="141" spans="1:12" ht="27.75" customHeight="1" hidden="1">
      <c r="A141" s="88" t="s">
        <v>398</v>
      </c>
      <c r="B141" s="63" t="s">
        <v>395</v>
      </c>
      <c r="C141" s="85" t="s">
        <v>27</v>
      </c>
      <c r="D141" s="108"/>
      <c r="E141" s="108"/>
      <c r="F141" s="107"/>
      <c r="G141" s="107">
        <f>F141-L139</f>
        <v>0</v>
      </c>
      <c r="H141" s="107">
        <f t="shared" si="12"/>
        <v>0</v>
      </c>
      <c r="I141" s="108" t="e">
        <f t="shared" si="13"/>
        <v>#DIV/0!</v>
      </c>
      <c r="J141" s="58"/>
      <c r="L141" s="38"/>
    </row>
    <row r="142" spans="1:12" ht="31.5" customHeight="1" hidden="1">
      <c r="A142" s="88" t="s">
        <v>475</v>
      </c>
      <c r="B142" s="63" t="s">
        <v>521</v>
      </c>
      <c r="C142" s="85" t="s">
        <v>239</v>
      </c>
      <c r="D142" s="110">
        <f>D143</f>
        <v>0</v>
      </c>
      <c r="E142" s="110">
        <f>E143</f>
        <v>50</v>
      </c>
      <c r="F142" s="110">
        <f>F143</f>
        <v>0</v>
      </c>
      <c r="G142" s="111">
        <f>G143</f>
        <v>0</v>
      </c>
      <c r="H142" s="107">
        <f t="shared" si="12"/>
        <v>0</v>
      </c>
      <c r="I142" s="108" t="e">
        <f t="shared" si="13"/>
        <v>#DIV/0!</v>
      </c>
      <c r="J142" s="58"/>
      <c r="L142" s="38"/>
    </row>
    <row r="143" spans="1:12" ht="29.25" customHeight="1" hidden="1">
      <c r="A143" s="123" t="s">
        <v>475</v>
      </c>
      <c r="B143" s="71" t="s">
        <v>476</v>
      </c>
      <c r="C143" s="54" t="s">
        <v>241</v>
      </c>
      <c r="D143" s="109">
        <v>0</v>
      </c>
      <c r="E143" s="109">
        <v>50</v>
      </c>
      <c r="F143" s="107">
        <v>0</v>
      </c>
      <c r="G143" s="107">
        <f>F143-L142</f>
        <v>0</v>
      </c>
      <c r="H143" s="107">
        <f t="shared" si="12"/>
        <v>0</v>
      </c>
      <c r="I143" s="108" t="e">
        <f t="shared" si="13"/>
        <v>#DIV/0!</v>
      </c>
      <c r="J143" s="58"/>
      <c r="L143" s="58"/>
    </row>
    <row r="144" spans="1:12" ht="30" customHeight="1" hidden="1">
      <c r="A144" s="123" t="s">
        <v>475</v>
      </c>
      <c r="B144" s="71" t="s">
        <v>8</v>
      </c>
      <c r="C144" s="54" t="s">
        <v>10</v>
      </c>
      <c r="D144" s="109"/>
      <c r="E144" s="109"/>
      <c r="F144" s="107"/>
      <c r="G144" s="107"/>
      <c r="H144" s="107">
        <f t="shared" si="12"/>
        <v>0</v>
      </c>
      <c r="I144" s="108" t="e">
        <f t="shared" si="13"/>
        <v>#DIV/0!</v>
      </c>
      <c r="J144" s="58"/>
      <c r="L144" s="58"/>
    </row>
    <row r="145" spans="1:12" ht="31.5">
      <c r="A145" s="88"/>
      <c r="B145" s="63" t="s">
        <v>422</v>
      </c>
      <c r="C145" s="73" t="s">
        <v>238</v>
      </c>
      <c r="D145" s="108">
        <f>SUM(D146:D150)</f>
        <v>930.0999999999999</v>
      </c>
      <c r="E145" s="108">
        <f>SUM(E146:E150)</f>
        <v>0</v>
      </c>
      <c r="F145" s="108">
        <f>SUM(F146:F150)</f>
        <v>930</v>
      </c>
      <c r="G145" s="108">
        <f>SUM(G146:G148)</f>
        <v>930</v>
      </c>
      <c r="H145" s="107">
        <f t="shared" si="12"/>
        <v>-0.09999999999990905</v>
      </c>
      <c r="I145" s="108">
        <f t="shared" si="13"/>
        <v>99.98924846790669</v>
      </c>
      <c r="J145" s="58"/>
      <c r="L145" s="38"/>
    </row>
    <row r="146" spans="1:12" ht="63">
      <c r="A146" s="88" t="s">
        <v>381</v>
      </c>
      <c r="B146" s="63" t="s">
        <v>382</v>
      </c>
      <c r="C146" s="54" t="s">
        <v>22</v>
      </c>
      <c r="D146" s="108">
        <v>373.7</v>
      </c>
      <c r="E146" s="108"/>
      <c r="F146" s="107">
        <v>373.7</v>
      </c>
      <c r="G146" s="107">
        <f>F146-L145</f>
        <v>373.7</v>
      </c>
      <c r="H146" s="107">
        <f t="shared" si="12"/>
        <v>0</v>
      </c>
      <c r="I146" s="108">
        <f t="shared" si="13"/>
        <v>100</v>
      </c>
      <c r="J146" s="58"/>
      <c r="L146" s="38"/>
    </row>
    <row r="147" spans="1:12" ht="48" customHeight="1">
      <c r="A147" s="88" t="s">
        <v>381</v>
      </c>
      <c r="B147" s="63" t="s">
        <v>382</v>
      </c>
      <c r="C147" s="54" t="s">
        <v>235</v>
      </c>
      <c r="D147" s="108">
        <v>538.4</v>
      </c>
      <c r="E147" s="108"/>
      <c r="F147" s="107">
        <v>538.3</v>
      </c>
      <c r="G147" s="107">
        <f>F147-L146</f>
        <v>538.3</v>
      </c>
      <c r="H147" s="107">
        <f t="shared" si="12"/>
        <v>-0.10000000000002274</v>
      </c>
      <c r="I147" s="108">
        <f t="shared" si="13"/>
        <v>99.981426448737</v>
      </c>
      <c r="J147" s="58"/>
      <c r="L147" s="38"/>
    </row>
    <row r="148" spans="1:12" ht="48.75" customHeight="1">
      <c r="A148" s="88" t="s">
        <v>381</v>
      </c>
      <c r="B148" s="63" t="s">
        <v>444</v>
      </c>
      <c r="C148" s="62" t="s">
        <v>236</v>
      </c>
      <c r="D148" s="108">
        <v>18</v>
      </c>
      <c r="E148" s="108"/>
      <c r="F148" s="107">
        <v>18</v>
      </c>
      <c r="G148" s="107">
        <f>F148-L147</f>
        <v>18</v>
      </c>
      <c r="H148" s="107">
        <f t="shared" si="12"/>
        <v>0</v>
      </c>
      <c r="I148" s="108">
        <f t="shared" si="13"/>
        <v>100</v>
      </c>
      <c r="J148" s="58"/>
      <c r="L148" s="38"/>
    </row>
    <row r="149" spans="1:12" ht="31.5" hidden="1">
      <c r="A149" s="88" t="s">
        <v>383</v>
      </c>
      <c r="B149" s="63" t="s">
        <v>494</v>
      </c>
      <c r="C149" s="62" t="s">
        <v>30</v>
      </c>
      <c r="D149" s="108"/>
      <c r="E149" s="108"/>
      <c r="F149" s="107"/>
      <c r="G149" s="107">
        <f>F149-L148</f>
        <v>0</v>
      </c>
      <c r="H149" s="107">
        <f t="shared" si="12"/>
        <v>0</v>
      </c>
      <c r="I149" s="108" t="e">
        <f t="shared" si="13"/>
        <v>#DIV/0!</v>
      </c>
      <c r="J149" s="58"/>
      <c r="L149" s="38"/>
    </row>
    <row r="150" spans="1:12" ht="49.5" customHeight="1" hidden="1">
      <c r="A150" s="88" t="s">
        <v>381</v>
      </c>
      <c r="B150" s="63" t="s">
        <v>382</v>
      </c>
      <c r="C150" s="62" t="s">
        <v>266</v>
      </c>
      <c r="D150" s="108"/>
      <c r="E150" s="108"/>
      <c r="F150" s="107"/>
      <c r="G150" s="107"/>
      <c r="H150" s="107">
        <f t="shared" si="12"/>
        <v>0</v>
      </c>
      <c r="I150" s="108" t="e">
        <f t="shared" si="13"/>
        <v>#DIV/0!</v>
      </c>
      <c r="J150" s="58"/>
      <c r="L150" s="38"/>
    </row>
    <row r="151" spans="1:12" ht="31.5">
      <c r="A151" s="88"/>
      <c r="B151" s="63" t="s">
        <v>68</v>
      </c>
      <c r="C151" s="62" t="s">
        <v>237</v>
      </c>
      <c r="D151" s="108">
        <f>D152+D153+D154+D156+D155+D157</f>
        <v>292.4</v>
      </c>
      <c r="E151" s="108">
        <f>E152+E153+E154+E156+E155+E157</f>
        <v>0</v>
      </c>
      <c r="F151" s="108">
        <f>F152+F153+F154+F156+F155+F157</f>
        <v>287.59999999999997</v>
      </c>
      <c r="G151" s="107"/>
      <c r="H151" s="107">
        <f t="shared" si="12"/>
        <v>-4.800000000000011</v>
      </c>
      <c r="I151" s="108">
        <f t="shared" si="13"/>
        <v>98.35841313269493</v>
      </c>
      <c r="J151" s="58"/>
      <c r="L151" s="38"/>
    </row>
    <row r="152" spans="1:12" ht="65.25" customHeight="1">
      <c r="A152" s="88"/>
      <c r="B152" s="63" t="s">
        <v>494</v>
      </c>
      <c r="C152" s="62" t="s">
        <v>156</v>
      </c>
      <c r="D152" s="108">
        <v>0.5</v>
      </c>
      <c r="E152" s="108"/>
      <c r="F152" s="107">
        <v>0.5</v>
      </c>
      <c r="G152" s="107"/>
      <c r="H152" s="107">
        <f t="shared" si="12"/>
        <v>0</v>
      </c>
      <c r="I152" s="108">
        <f t="shared" si="13"/>
        <v>100</v>
      </c>
      <c r="J152" s="58"/>
      <c r="L152" s="38"/>
    </row>
    <row r="153" spans="1:12" ht="63">
      <c r="A153" s="88" t="s">
        <v>383</v>
      </c>
      <c r="B153" s="63" t="s">
        <v>494</v>
      </c>
      <c r="C153" s="62" t="s">
        <v>178</v>
      </c>
      <c r="D153" s="108">
        <v>4.9</v>
      </c>
      <c r="E153" s="108"/>
      <c r="F153" s="107">
        <v>3.9</v>
      </c>
      <c r="G153" s="107">
        <f>F153-L149</f>
        <v>3.9</v>
      </c>
      <c r="H153" s="107">
        <f t="shared" si="12"/>
        <v>-1.0000000000000004</v>
      </c>
      <c r="I153" s="108">
        <f t="shared" si="13"/>
        <v>79.59183673469387</v>
      </c>
      <c r="J153" s="58"/>
      <c r="L153" s="38"/>
    </row>
    <row r="154" spans="1:12" ht="47.25">
      <c r="A154" s="88" t="s">
        <v>383</v>
      </c>
      <c r="B154" s="63" t="s">
        <v>494</v>
      </c>
      <c r="C154" s="62" t="s">
        <v>267</v>
      </c>
      <c r="D154" s="108">
        <v>7.8</v>
      </c>
      <c r="E154" s="108"/>
      <c r="F154" s="107">
        <v>7.8</v>
      </c>
      <c r="G154" s="107"/>
      <c r="H154" s="107">
        <f t="shared" si="12"/>
        <v>0</v>
      </c>
      <c r="I154" s="108">
        <f t="shared" si="13"/>
        <v>100</v>
      </c>
      <c r="J154" s="58"/>
      <c r="L154" s="38"/>
    </row>
    <row r="155" spans="1:12" ht="63">
      <c r="A155" s="88"/>
      <c r="B155" s="63" t="s">
        <v>494</v>
      </c>
      <c r="C155" s="62" t="s">
        <v>179</v>
      </c>
      <c r="D155" s="108">
        <v>274.2</v>
      </c>
      <c r="E155" s="108"/>
      <c r="F155" s="107">
        <v>270.4</v>
      </c>
      <c r="G155" s="107"/>
      <c r="H155" s="107">
        <f t="shared" si="12"/>
        <v>-3.8000000000000114</v>
      </c>
      <c r="I155" s="108">
        <f t="shared" si="13"/>
        <v>98.61415025528811</v>
      </c>
      <c r="J155" s="58"/>
      <c r="L155" s="38"/>
    </row>
    <row r="156" spans="1:12" ht="31.5">
      <c r="A156" s="88"/>
      <c r="B156" s="63" t="s">
        <v>494</v>
      </c>
      <c r="C156" s="62" t="s">
        <v>169</v>
      </c>
      <c r="D156" s="108">
        <v>0</v>
      </c>
      <c r="E156" s="108"/>
      <c r="F156" s="107">
        <v>0</v>
      </c>
      <c r="G156" s="107"/>
      <c r="H156" s="107">
        <f t="shared" si="12"/>
        <v>0</v>
      </c>
      <c r="I156" s="108" t="e">
        <f t="shared" si="13"/>
        <v>#DIV/0!</v>
      </c>
      <c r="J156" s="58"/>
      <c r="L156" s="38"/>
    </row>
    <row r="157" spans="1:12" ht="31.5">
      <c r="A157" s="88" t="s">
        <v>383</v>
      </c>
      <c r="B157" s="63" t="s">
        <v>242</v>
      </c>
      <c r="C157" s="62" t="s">
        <v>243</v>
      </c>
      <c r="D157" s="108">
        <v>5</v>
      </c>
      <c r="E157" s="108"/>
      <c r="F157" s="107">
        <v>5</v>
      </c>
      <c r="G157" s="107"/>
      <c r="H157" s="107">
        <f t="shared" si="12"/>
        <v>0</v>
      </c>
      <c r="I157" s="108">
        <f t="shared" si="13"/>
        <v>100</v>
      </c>
      <c r="J157" s="58"/>
      <c r="L157" s="38"/>
    </row>
    <row r="158" spans="1:12" ht="32.25" customHeight="1">
      <c r="A158" s="88" t="s">
        <v>477</v>
      </c>
      <c r="B158" s="63" t="s">
        <v>522</v>
      </c>
      <c r="C158" s="54" t="s">
        <v>246</v>
      </c>
      <c r="D158" s="108">
        <f>D159+D160</f>
        <v>298.9</v>
      </c>
      <c r="E158" s="108">
        <f>E159+E160</f>
        <v>0</v>
      </c>
      <c r="F158" s="108">
        <f>F159+F160</f>
        <v>298.8</v>
      </c>
      <c r="G158" s="107"/>
      <c r="H158" s="107">
        <f t="shared" si="12"/>
        <v>-0.0999999999999659</v>
      </c>
      <c r="I158" s="108">
        <f t="shared" si="13"/>
        <v>99.96654399464705</v>
      </c>
      <c r="J158" s="58"/>
      <c r="L158" s="38"/>
    </row>
    <row r="159" spans="1:12" ht="60" customHeight="1">
      <c r="A159" s="88" t="s">
        <v>477</v>
      </c>
      <c r="B159" s="63" t="s">
        <v>402</v>
      </c>
      <c r="C159" s="54" t="s">
        <v>247</v>
      </c>
      <c r="D159" s="108">
        <v>34.2</v>
      </c>
      <c r="E159" s="108"/>
      <c r="F159" s="107">
        <v>34.2</v>
      </c>
      <c r="G159" s="107">
        <f>F159-L158</f>
        <v>34.2</v>
      </c>
      <c r="H159" s="107">
        <f t="shared" si="12"/>
        <v>0</v>
      </c>
      <c r="I159" s="108">
        <f t="shared" si="13"/>
        <v>100</v>
      </c>
      <c r="J159" s="58"/>
      <c r="L159" s="38"/>
    </row>
    <row r="160" spans="1:12" ht="31.5">
      <c r="A160" s="88" t="s">
        <v>477</v>
      </c>
      <c r="B160" s="63" t="s">
        <v>394</v>
      </c>
      <c r="C160" s="54" t="s">
        <v>2</v>
      </c>
      <c r="D160" s="108">
        <v>264.7</v>
      </c>
      <c r="E160" s="108"/>
      <c r="F160" s="107">
        <v>264.6</v>
      </c>
      <c r="G160" s="107">
        <f>F160-L159</f>
        <v>264.6</v>
      </c>
      <c r="H160" s="107">
        <f t="shared" si="12"/>
        <v>-0.0999999999999659</v>
      </c>
      <c r="I160" s="108">
        <f t="shared" si="13"/>
        <v>99.96222138269741</v>
      </c>
      <c r="J160" s="58"/>
      <c r="L160" s="38"/>
    </row>
    <row r="161" spans="1:12" ht="14.25" customHeight="1">
      <c r="A161" s="88"/>
      <c r="B161" s="63" t="s">
        <v>523</v>
      </c>
      <c r="C161" s="54" t="s">
        <v>248</v>
      </c>
      <c r="D161" s="108">
        <f>D163+D172+D174+D175+D176+D177+D178+D179+D182+D181+D173+D164+D180+D183+D162</f>
        <v>431.1</v>
      </c>
      <c r="E161" s="108">
        <f>E163+E172+E174+E175+E176+E177+E178+E179+E182+E181+E173+E164+E180+E183+E162</f>
        <v>60</v>
      </c>
      <c r="F161" s="108">
        <f>F163+F172+F174+F175+F176+F177+F178+F179+F182+F181+F173+F164+F180+F183+F162</f>
        <v>403.90000000000003</v>
      </c>
      <c r="G161" s="108" t="e">
        <f>G162+G163+G164+G165+G168+G169+G174+G175+G182+#REF!+#REF!+#REF!</f>
        <v>#REF!</v>
      </c>
      <c r="H161" s="107">
        <f t="shared" si="12"/>
        <v>-27.19999999999999</v>
      </c>
      <c r="I161" s="108">
        <f t="shared" si="13"/>
        <v>93.69055903502668</v>
      </c>
      <c r="J161" s="58"/>
      <c r="L161" s="38"/>
    </row>
    <row r="162" spans="1:12" ht="15.75">
      <c r="A162" s="88" t="s">
        <v>384</v>
      </c>
      <c r="B162" s="63" t="s">
        <v>385</v>
      </c>
      <c r="C162" s="73" t="s">
        <v>419</v>
      </c>
      <c r="D162" s="108">
        <v>5</v>
      </c>
      <c r="E162" s="108">
        <v>60</v>
      </c>
      <c r="F162" s="107">
        <v>0</v>
      </c>
      <c r="G162" s="107">
        <f>F162-L161</f>
        <v>0</v>
      </c>
      <c r="H162" s="107">
        <f t="shared" si="12"/>
        <v>-5</v>
      </c>
      <c r="I162" s="108">
        <f t="shared" si="13"/>
        <v>0</v>
      </c>
      <c r="J162" s="58"/>
      <c r="L162" s="58"/>
    </row>
    <row r="163" spans="1:12" ht="19.5" customHeight="1" hidden="1">
      <c r="A163" s="88" t="s">
        <v>384</v>
      </c>
      <c r="B163" s="63" t="s">
        <v>487</v>
      </c>
      <c r="C163" s="54" t="s">
        <v>249</v>
      </c>
      <c r="D163" s="108"/>
      <c r="E163" s="108"/>
      <c r="F163" s="108"/>
      <c r="G163" s="107">
        <f>F163-L162</f>
        <v>0</v>
      </c>
      <c r="H163" s="107">
        <f t="shared" si="12"/>
        <v>0</v>
      </c>
      <c r="I163" s="108" t="e">
        <f t="shared" si="13"/>
        <v>#DIV/0!</v>
      </c>
      <c r="J163" s="58"/>
      <c r="L163" s="38"/>
    </row>
    <row r="164" spans="1:12" ht="46.5" customHeight="1">
      <c r="A164" s="88" t="s">
        <v>387</v>
      </c>
      <c r="B164" s="63" t="s">
        <v>487</v>
      </c>
      <c r="C164" s="54" t="s">
        <v>250</v>
      </c>
      <c r="D164" s="108">
        <v>2.3</v>
      </c>
      <c r="E164" s="108"/>
      <c r="F164" s="107">
        <v>2.3</v>
      </c>
      <c r="G164" s="107">
        <f>F164-L163</f>
        <v>2.3</v>
      </c>
      <c r="H164" s="107">
        <f t="shared" si="12"/>
        <v>0</v>
      </c>
      <c r="I164" s="108">
        <f t="shared" si="13"/>
        <v>100</v>
      </c>
      <c r="J164" s="58"/>
      <c r="L164" s="38"/>
    </row>
    <row r="165" spans="1:12" ht="63" hidden="1">
      <c r="A165" s="123" t="s">
        <v>387</v>
      </c>
      <c r="B165" s="71" t="s">
        <v>393</v>
      </c>
      <c r="C165" s="125" t="s">
        <v>14</v>
      </c>
      <c r="D165" s="108"/>
      <c r="E165" s="108"/>
      <c r="F165" s="107"/>
      <c r="G165" s="107">
        <f>F165-L164</f>
        <v>0</v>
      </c>
      <c r="H165" s="107">
        <f t="shared" si="12"/>
        <v>0</v>
      </c>
      <c r="I165" s="108" t="e">
        <f t="shared" si="13"/>
        <v>#DIV/0!</v>
      </c>
      <c r="J165" s="58"/>
      <c r="L165" s="58"/>
    </row>
    <row r="166" spans="1:12" ht="31.5" hidden="1">
      <c r="A166" s="88" t="s">
        <v>384</v>
      </c>
      <c r="B166" s="63" t="s">
        <v>386</v>
      </c>
      <c r="C166" s="54" t="s">
        <v>496</v>
      </c>
      <c r="D166" s="108"/>
      <c r="E166" s="108"/>
      <c r="F166" s="108"/>
      <c r="G166" s="107">
        <f>F166-L165</f>
        <v>0</v>
      </c>
      <c r="H166" s="107">
        <f t="shared" si="12"/>
        <v>0</v>
      </c>
      <c r="I166" s="108" t="e">
        <f t="shared" si="13"/>
        <v>#DIV/0!</v>
      </c>
      <c r="J166" s="58"/>
      <c r="L166" s="58"/>
    </row>
    <row r="167" spans="1:12" ht="15.75" hidden="1">
      <c r="A167" s="88"/>
      <c r="B167" s="63"/>
      <c r="C167" s="54"/>
      <c r="D167" s="108"/>
      <c r="E167" s="108"/>
      <c r="F167" s="108"/>
      <c r="G167" s="107"/>
      <c r="H167" s="107">
        <f t="shared" si="12"/>
        <v>0</v>
      </c>
      <c r="I167" s="108" t="e">
        <f t="shared" si="13"/>
        <v>#DIV/0!</v>
      </c>
      <c r="J167" s="58"/>
      <c r="L167" s="58"/>
    </row>
    <row r="168" spans="1:12" ht="47.25" hidden="1">
      <c r="A168" s="88" t="s">
        <v>384</v>
      </c>
      <c r="B168" s="63" t="s">
        <v>386</v>
      </c>
      <c r="C168" s="54" t="s">
        <v>16</v>
      </c>
      <c r="D168" s="108"/>
      <c r="E168" s="108"/>
      <c r="F168" s="108"/>
      <c r="G168" s="107"/>
      <c r="H168" s="107">
        <f t="shared" si="12"/>
        <v>0</v>
      </c>
      <c r="I168" s="108" t="e">
        <f t="shared" si="13"/>
        <v>#DIV/0!</v>
      </c>
      <c r="J168" s="58"/>
      <c r="L168" s="58"/>
    </row>
    <row r="169" spans="1:12" ht="15.75" hidden="1">
      <c r="A169" s="88" t="s">
        <v>384</v>
      </c>
      <c r="B169" s="63" t="s">
        <v>386</v>
      </c>
      <c r="C169" s="54" t="s">
        <v>15</v>
      </c>
      <c r="D169" s="108"/>
      <c r="E169" s="108"/>
      <c r="F169" s="108"/>
      <c r="G169" s="107">
        <f>F169-L167</f>
        <v>0</v>
      </c>
      <c r="H169" s="107">
        <f t="shared" si="12"/>
        <v>0</v>
      </c>
      <c r="I169" s="108" t="e">
        <f t="shared" si="13"/>
        <v>#DIV/0!</v>
      </c>
      <c r="J169" s="58"/>
      <c r="L169" s="58"/>
    </row>
    <row r="170" spans="1:12" ht="15.75" hidden="1">
      <c r="A170" s="88" t="s">
        <v>384</v>
      </c>
      <c r="B170" s="63" t="s">
        <v>386</v>
      </c>
      <c r="C170" s="54" t="s">
        <v>509</v>
      </c>
      <c r="D170" s="108"/>
      <c r="E170" s="108"/>
      <c r="F170" s="108"/>
      <c r="G170" s="107">
        <f>F170-L169</f>
        <v>0</v>
      </c>
      <c r="H170" s="107">
        <f aca="true" t="shared" si="14" ref="H170:H187">F170-D170</f>
        <v>0</v>
      </c>
      <c r="I170" s="108" t="e">
        <f aca="true" t="shared" si="15" ref="I170:I187">F170/D170*100</f>
        <v>#DIV/0!</v>
      </c>
      <c r="J170" s="58"/>
      <c r="L170" s="58"/>
    </row>
    <row r="171" spans="1:12" ht="31.5" hidden="1">
      <c r="A171" s="88" t="s">
        <v>384</v>
      </c>
      <c r="B171" s="63" t="s">
        <v>386</v>
      </c>
      <c r="C171" s="54" t="s">
        <v>7</v>
      </c>
      <c r="D171" s="108"/>
      <c r="E171" s="108"/>
      <c r="F171" s="108"/>
      <c r="G171" s="107">
        <f>F171-L170</f>
        <v>0</v>
      </c>
      <c r="H171" s="107">
        <f t="shared" si="14"/>
        <v>0</v>
      </c>
      <c r="I171" s="108" t="e">
        <f t="shared" si="15"/>
        <v>#DIV/0!</v>
      </c>
      <c r="J171" s="58"/>
      <c r="L171" s="58"/>
    </row>
    <row r="172" spans="1:12" ht="15.75" hidden="1">
      <c r="A172" s="88" t="s">
        <v>384</v>
      </c>
      <c r="B172" s="63" t="s">
        <v>385</v>
      </c>
      <c r="C172" s="54" t="s">
        <v>419</v>
      </c>
      <c r="D172" s="108"/>
      <c r="E172" s="108"/>
      <c r="F172" s="108"/>
      <c r="G172" s="107"/>
      <c r="H172" s="107">
        <f t="shared" si="14"/>
        <v>0</v>
      </c>
      <c r="I172" s="108" t="e">
        <f t="shared" si="15"/>
        <v>#DIV/0!</v>
      </c>
      <c r="J172" s="58"/>
      <c r="L172" s="58"/>
    </row>
    <row r="173" spans="1:12" ht="47.25" hidden="1">
      <c r="A173" s="88"/>
      <c r="B173" s="63" t="s">
        <v>100</v>
      </c>
      <c r="C173" s="54" t="s">
        <v>101</v>
      </c>
      <c r="D173" s="108"/>
      <c r="E173" s="108"/>
      <c r="F173" s="108"/>
      <c r="G173" s="107"/>
      <c r="H173" s="107">
        <f t="shared" si="14"/>
        <v>0</v>
      </c>
      <c r="I173" s="108" t="e">
        <f t="shared" si="15"/>
        <v>#DIV/0!</v>
      </c>
      <c r="J173" s="58"/>
      <c r="L173" s="58"/>
    </row>
    <row r="174" spans="1:12" ht="63">
      <c r="A174" s="88" t="s">
        <v>387</v>
      </c>
      <c r="B174" s="63" t="s">
        <v>524</v>
      </c>
      <c r="C174" s="54" t="s">
        <v>342</v>
      </c>
      <c r="D174" s="108">
        <v>73</v>
      </c>
      <c r="E174" s="108"/>
      <c r="F174" s="108">
        <v>66.8</v>
      </c>
      <c r="G174" s="107"/>
      <c r="H174" s="107">
        <f t="shared" si="14"/>
        <v>-6.200000000000003</v>
      </c>
      <c r="I174" s="108">
        <f t="shared" si="15"/>
        <v>91.5068493150685</v>
      </c>
      <c r="J174" s="58"/>
      <c r="L174" s="58"/>
    </row>
    <row r="175" spans="1:12" ht="63">
      <c r="A175" s="88" t="s">
        <v>387</v>
      </c>
      <c r="B175" s="63" t="s">
        <v>524</v>
      </c>
      <c r="C175" s="54" t="s">
        <v>255</v>
      </c>
      <c r="D175" s="108">
        <v>47</v>
      </c>
      <c r="E175" s="108"/>
      <c r="F175" s="108">
        <v>47</v>
      </c>
      <c r="G175" s="107"/>
      <c r="H175" s="107">
        <f t="shared" si="14"/>
        <v>0</v>
      </c>
      <c r="I175" s="108">
        <f t="shared" si="15"/>
        <v>100</v>
      </c>
      <c r="J175" s="58"/>
      <c r="L175" s="58"/>
    </row>
    <row r="176" spans="1:12" ht="63">
      <c r="A176" s="88"/>
      <c r="B176" s="63" t="s">
        <v>524</v>
      </c>
      <c r="C176" s="54" t="s">
        <v>343</v>
      </c>
      <c r="D176" s="108">
        <v>15</v>
      </c>
      <c r="E176" s="108"/>
      <c r="F176" s="108">
        <v>11.4</v>
      </c>
      <c r="G176" s="107"/>
      <c r="H176" s="107">
        <f t="shared" si="14"/>
        <v>-3.5999999999999996</v>
      </c>
      <c r="I176" s="108">
        <f t="shared" si="15"/>
        <v>76</v>
      </c>
      <c r="J176" s="58"/>
      <c r="L176" s="58"/>
    </row>
    <row r="177" spans="1:12" ht="63">
      <c r="A177" s="88"/>
      <c r="B177" s="63" t="s">
        <v>524</v>
      </c>
      <c r="C177" s="54" t="s">
        <v>344</v>
      </c>
      <c r="D177" s="108">
        <v>15</v>
      </c>
      <c r="E177" s="108"/>
      <c r="F177" s="108">
        <v>11.6</v>
      </c>
      <c r="G177" s="107"/>
      <c r="H177" s="107">
        <f t="shared" si="14"/>
        <v>-3.4000000000000004</v>
      </c>
      <c r="I177" s="108">
        <f t="shared" si="15"/>
        <v>77.33333333333333</v>
      </c>
      <c r="J177" s="58"/>
      <c r="L177" s="58"/>
    </row>
    <row r="178" spans="1:12" ht="62.25" customHeight="1">
      <c r="A178" s="88"/>
      <c r="B178" s="63" t="s">
        <v>524</v>
      </c>
      <c r="C178" s="54" t="s">
        <v>256</v>
      </c>
      <c r="D178" s="108">
        <v>45</v>
      </c>
      <c r="E178" s="108"/>
      <c r="F178" s="108">
        <v>40.8</v>
      </c>
      <c r="G178" s="107"/>
      <c r="H178" s="107">
        <f t="shared" si="14"/>
        <v>-4.200000000000003</v>
      </c>
      <c r="I178" s="108">
        <f t="shared" si="15"/>
        <v>90.66666666666666</v>
      </c>
      <c r="J178" s="58"/>
      <c r="L178" s="58"/>
    </row>
    <row r="179" spans="1:12" ht="0.75" customHeight="1" hidden="1">
      <c r="A179" s="88"/>
      <c r="B179" s="63" t="s">
        <v>524</v>
      </c>
      <c r="C179" s="54" t="s">
        <v>257</v>
      </c>
      <c r="D179" s="108"/>
      <c r="E179" s="108"/>
      <c r="F179" s="108"/>
      <c r="G179" s="107"/>
      <c r="H179" s="107">
        <f t="shared" si="14"/>
        <v>0</v>
      </c>
      <c r="I179" s="108" t="e">
        <f t="shared" si="15"/>
        <v>#DIV/0!</v>
      </c>
      <c r="J179" s="58"/>
      <c r="L179" s="58"/>
    </row>
    <row r="180" spans="1:12" ht="78" customHeight="1" hidden="1">
      <c r="A180" s="88"/>
      <c r="B180" s="63" t="s">
        <v>524</v>
      </c>
      <c r="C180" s="54" t="s">
        <v>11</v>
      </c>
      <c r="D180" s="108"/>
      <c r="E180" s="108"/>
      <c r="F180" s="108"/>
      <c r="G180" s="107"/>
      <c r="H180" s="107">
        <f t="shared" si="14"/>
        <v>0</v>
      </c>
      <c r="I180" s="108" t="e">
        <f t="shared" si="15"/>
        <v>#DIV/0!</v>
      </c>
      <c r="J180" s="58"/>
      <c r="L180" s="58"/>
    </row>
    <row r="181" spans="1:12" ht="78.75" hidden="1">
      <c r="A181" s="88"/>
      <c r="B181" s="63" t="s">
        <v>524</v>
      </c>
      <c r="C181" s="54" t="s">
        <v>99</v>
      </c>
      <c r="D181" s="108"/>
      <c r="E181" s="108"/>
      <c r="F181" s="108"/>
      <c r="G181" s="107"/>
      <c r="H181" s="107">
        <f t="shared" si="14"/>
        <v>0</v>
      </c>
      <c r="I181" s="108" t="e">
        <f t="shared" si="15"/>
        <v>#DIV/0!</v>
      </c>
      <c r="J181" s="58"/>
      <c r="L181" s="58"/>
    </row>
    <row r="182" spans="1:12" ht="14.25" customHeight="1">
      <c r="A182" s="88" t="s">
        <v>387</v>
      </c>
      <c r="B182" s="63" t="s">
        <v>386</v>
      </c>
      <c r="C182" s="54" t="s">
        <v>258</v>
      </c>
      <c r="D182" s="108">
        <v>88.8</v>
      </c>
      <c r="E182" s="108"/>
      <c r="F182" s="108">
        <v>84.3</v>
      </c>
      <c r="G182" s="107"/>
      <c r="H182" s="107">
        <f t="shared" si="14"/>
        <v>-4.5</v>
      </c>
      <c r="I182" s="108">
        <f t="shared" si="15"/>
        <v>94.93243243243244</v>
      </c>
      <c r="J182" s="58"/>
      <c r="L182" s="58"/>
    </row>
    <row r="183" spans="1:12" ht="32.25" customHeight="1">
      <c r="A183" s="88"/>
      <c r="B183" s="63" t="s">
        <v>386</v>
      </c>
      <c r="C183" s="54" t="s">
        <v>71</v>
      </c>
      <c r="D183" s="108">
        <v>140</v>
      </c>
      <c r="E183" s="108"/>
      <c r="F183" s="108">
        <v>139.7</v>
      </c>
      <c r="G183" s="107"/>
      <c r="H183" s="107">
        <f t="shared" si="14"/>
        <v>-0.30000000000001137</v>
      </c>
      <c r="I183" s="108">
        <f t="shared" si="15"/>
        <v>99.78571428571428</v>
      </c>
      <c r="J183" s="58"/>
      <c r="L183" s="58"/>
    </row>
    <row r="184" spans="1:12" ht="15.75">
      <c r="A184" s="88"/>
      <c r="B184" s="63"/>
      <c r="C184" s="54" t="s">
        <v>478</v>
      </c>
      <c r="D184" s="108">
        <f>D10+D20+D21+D38+D114+D123+D130+D135+D142+D145+D151+D158+D161</f>
        <v>124432.7</v>
      </c>
      <c r="E184" s="108">
        <f>E10+E20+E21+E38+E114+E123+E130+E135+E142+E145+E151+E158+E161</f>
        <v>786</v>
      </c>
      <c r="F184" s="108">
        <f>F10+F20+F21+F38+F114+F123+F130+F135+F142+F145+F151+F158+F161</f>
        <v>123068.9</v>
      </c>
      <c r="G184" s="108" t="e">
        <f>G10+G21+G36+G38+G114+G123+G130+G135+G141+G143+G145+G149+G153+G159+G160+G162+G163+G165+G164+G166+G167+G169+G170+G171</f>
        <v>#REF!</v>
      </c>
      <c r="H184" s="107">
        <f t="shared" si="14"/>
        <v>-1363.800000000003</v>
      </c>
      <c r="I184" s="108">
        <f t="shared" si="15"/>
        <v>98.90398584937881</v>
      </c>
      <c r="J184" s="58"/>
      <c r="L184" s="38"/>
    </row>
    <row r="185" spans="1:12" ht="18.75" customHeight="1">
      <c r="A185" s="88" t="s">
        <v>387</v>
      </c>
      <c r="B185" s="63" t="s">
        <v>388</v>
      </c>
      <c r="C185" s="54" t="s">
        <v>479</v>
      </c>
      <c r="D185" s="108">
        <v>59464.6</v>
      </c>
      <c r="E185" s="108"/>
      <c r="F185" s="107">
        <v>59464.6</v>
      </c>
      <c r="G185" s="107">
        <f>F185-L184</f>
        <v>59464.6</v>
      </c>
      <c r="H185" s="107">
        <f t="shared" si="14"/>
        <v>0</v>
      </c>
      <c r="I185" s="108">
        <f t="shared" si="15"/>
        <v>100</v>
      </c>
      <c r="J185" s="58"/>
      <c r="L185" s="58"/>
    </row>
    <row r="186" spans="1:12" ht="13.5" customHeight="1" hidden="1">
      <c r="A186" s="88"/>
      <c r="B186" s="63" t="s">
        <v>170</v>
      </c>
      <c r="C186" s="54" t="s">
        <v>463</v>
      </c>
      <c r="D186" s="108"/>
      <c r="E186" s="108"/>
      <c r="F186" s="107"/>
      <c r="G186" s="107"/>
      <c r="H186" s="107">
        <f t="shared" si="14"/>
        <v>0</v>
      </c>
      <c r="I186" s="108" t="e">
        <f t="shared" si="15"/>
        <v>#DIV/0!</v>
      </c>
      <c r="J186" s="58"/>
      <c r="L186" s="58"/>
    </row>
    <row r="187" spans="1:12" ht="15.75">
      <c r="A187" s="88"/>
      <c r="B187" s="88"/>
      <c r="C187" s="54" t="s">
        <v>339</v>
      </c>
      <c r="D187" s="108">
        <f>SUM(D184:D186)</f>
        <v>183897.3</v>
      </c>
      <c r="E187" s="108">
        <f>SUM(E184:E186)</f>
        <v>786</v>
      </c>
      <c r="F187" s="108">
        <f>SUM(F184:F186)</f>
        <v>182533.5</v>
      </c>
      <c r="G187" s="108" t="e">
        <f>G184+G185</f>
        <v>#REF!</v>
      </c>
      <c r="H187" s="107">
        <f t="shared" si="14"/>
        <v>-1363.7999999999884</v>
      </c>
      <c r="I187" s="108">
        <f t="shared" si="15"/>
        <v>99.25839041682505</v>
      </c>
      <c r="J187" s="101"/>
      <c r="L187" s="102"/>
    </row>
    <row r="188" spans="1:12" ht="15.75">
      <c r="A188" s="158"/>
      <c r="B188" s="158"/>
      <c r="C188" s="158"/>
      <c r="D188" s="158"/>
      <c r="E188" s="158"/>
      <c r="F188" s="158"/>
      <c r="G188" s="158"/>
      <c r="H188" s="158"/>
      <c r="I188" s="159"/>
      <c r="J188" s="101"/>
      <c r="L188" s="102"/>
    </row>
    <row r="189" spans="1:12" ht="15.75">
      <c r="A189" s="89"/>
      <c r="B189" s="90"/>
      <c r="C189" s="91" t="s">
        <v>5</v>
      </c>
      <c r="D189" s="112">
        <f>D190+D192+D204+D211+D227+D233+D236+D242+D246+D251+D254+D257+D263+D191</f>
        <v>10856.599999999997</v>
      </c>
      <c r="E189" s="112">
        <f>E190+E192+E204+E211+E227+E233+E236+E242+E246+E251+E254+E257+E263+E191</f>
        <v>0</v>
      </c>
      <c r="F189" s="112">
        <f>F190+F192+F204+F211+F227+F233+F236+F242+F246+F251+F254+F257+F263+F191</f>
        <v>8467.6</v>
      </c>
      <c r="G189" s="112"/>
      <c r="H189" s="107">
        <f aca="true" t="shared" si="16" ref="H189:H220">F189-D189</f>
        <v>-2388.9999999999964</v>
      </c>
      <c r="I189" s="114">
        <f aca="true" t="shared" si="17" ref="I189:I220">F189/D189*100</f>
        <v>77.99495237919794</v>
      </c>
      <c r="J189" s="101"/>
      <c r="L189" s="102"/>
    </row>
    <row r="190" spans="1:12" ht="25.5" customHeight="1">
      <c r="A190" s="92"/>
      <c r="B190" s="93" t="s">
        <v>289</v>
      </c>
      <c r="C190" s="94" t="s">
        <v>109</v>
      </c>
      <c r="D190" s="112">
        <v>87.2</v>
      </c>
      <c r="E190" s="112"/>
      <c r="F190" s="112">
        <v>85.4</v>
      </c>
      <c r="G190" s="112"/>
      <c r="H190" s="107">
        <f t="shared" si="16"/>
        <v>-1.7999999999999972</v>
      </c>
      <c r="I190" s="114">
        <f t="shared" si="17"/>
        <v>97.93577981651377</v>
      </c>
      <c r="J190" s="101"/>
      <c r="L190" s="102"/>
    </row>
    <row r="191" spans="1:12" ht="0.75" customHeight="1" hidden="1">
      <c r="A191" s="92"/>
      <c r="B191" s="93" t="s">
        <v>284</v>
      </c>
      <c r="C191" s="94" t="s">
        <v>285</v>
      </c>
      <c r="D191" s="113"/>
      <c r="E191" s="113"/>
      <c r="F191" s="113">
        <v>0</v>
      </c>
      <c r="G191" s="113"/>
      <c r="H191" s="107">
        <f t="shared" si="16"/>
        <v>0</v>
      </c>
      <c r="I191" s="114" t="e">
        <f t="shared" si="17"/>
        <v>#DIV/0!</v>
      </c>
      <c r="J191" s="101"/>
      <c r="L191" s="102"/>
    </row>
    <row r="192" spans="1:12" ht="15.75">
      <c r="A192" s="95"/>
      <c r="B192" s="100" t="s">
        <v>353</v>
      </c>
      <c r="C192" s="96" t="s">
        <v>515</v>
      </c>
      <c r="D192" s="113">
        <f>D193+D195+D198+D196+D201+D194+D197+D199+D200+D203+D202</f>
        <v>967.5000000000001</v>
      </c>
      <c r="E192" s="113">
        <f>E193+E195+E198+E196+E201+E194+E197+E199+E200+E203+E202</f>
        <v>0</v>
      </c>
      <c r="F192" s="113">
        <f>F193+F195+F198+F196+F201+F194+F197+F199+F200+F203+F202</f>
        <v>621</v>
      </c>
      <c r="G192" s="115"/>
      <c r="H192" s="107">
        <f t="shared" si="16"/>
        <v>-346.5000000000001</v>
      </c>
      <c r="I192" s="114">
        <f t="shared" si="17"/>
        <v>64.18604651162791</v>
      </c>
      <c r="J192" s="101"/>
      <c r="L192" s="102"/>
    </row>
    <row r="193" spans="1:12" ht="15.75">
      <c r="A193" s="95"/>
      <c r="B193" s="74" t="s">
        <v>411</v>
      </c>
      <c r="C193" s="62" t="s">
        <v>185</v>
      </c>
      <c r="D193" s="113">
        <v>646.1</v>
      </c>
      <c r="E193" s="113"/>
      <c r="F193" s="113">
        <v>299.7</v>
      </c>
      <c r="G193" s="115"/>
      <c r="H193" s="107">
        <f t="shared" si="16"/>
        <v>-346.40000000000003</v>
      </c>
      <c r="I193" s="114">
        <f t="shared" si="17"/>
        <v>46.386008357839344</v>
      </c>
      <c r="J193" s="101"/>
      <c r="L193" s="102"/>
    </row>
    <row r="194" spans="1:12" ht="78.75" hidden="1">
      <c r="A194" s="95"/>
      <c r="B194" s="74" t="s">
        <v>411</v>
      </c>
      <c r="C194" s="62" t="s">
        <v>102</v>
      </c>
      <c r="D194" s="113"/>
      <c r="E194" s="113"/>
      <c r="F194" s="113"/>
      <c r="G194" s="115"/>
      <c r="H194" s="107">
        <f t="shared" si="16"/>
        <v>0</v>
      </c>
      <c r="I194" s="114" t="e">
        <f t="shared" si="17"/>
        <v>#DIV/0!</v>
      </c>
      <c r="J194" s="101"/>
      <c r="L194" s="102"/>
    </row>
    <row r="195" spans="1:12" ht="47.25">
      <c r="A195" s="95"/>
      <c r="B195" s="74" t="s">
        <v>411</v>
      </c>
      <c r="C195" s="62" t="s">
        <v>223</v>
      </c>
      <c r="D195" s="113">
        <v>10</v>
      </c>
      <c r="E195" s="113"/>
      <c r="F195" s="113">
        <v>10</v>
      </c>
      <c r="G195" s="115"/>
      <c r="H195" s="107">
        <f t="shared" si="16"/>
        <v>0</v>
      </c>
      <c r="I195" s="114">
        <f t="shared" si="17"/>
        <v>100</v>
      </c>
      <c r="J195" s="101"/>
      <c r="L195" s="102"/>
    </row>
    <row r="196" spans="1:12" ht="15.75">
      <c r="A196" s="95"/>
      <c r="B196" s="74" t="s">
        <v>413</v>
      </c>
      <c r="C196" s="62" t="s">
        <v>138</v>
      </c>
      <c r="D196" s="113">
        <v>142.8</v>
      </c>
      <c r="E196" s="113"/>
      <c r="F196" s="113">
        <v>142.7</v>
      </c>
      <c r="G196" s="115"/>
      <c r="H196" s="107">
        <f t="shared" si="16"/>
        <v>-0.10000000000002274</v>
      </c>
      <c r="I196" s="114">
        <f t="shared" si="17"/>
        <v>99.9299719887955</v>
      </c>
      <c r="J196" s="101"/>
      <c r="L196" s="102"/>
    </row>
    <row r="197" spans="1:12" ht="78" customHeight="1">
      <c r="A197" s="95"/>
      <c r="B197" s="74" t="s">
        <v>413</v>
      </c>
      <c r="C197" s="62" t="s">
        <v>102</v>
      </c>
      <c r="D197" s="113">
        <v>148.6</v>
      </c>
      <c r="E197" s="113"/>
      <c r="F197" s="113">
        <v>148.6</v>
      </c>
      <c r="G197" s="115"/>
      <c r="H197" s="107">
        <f t="shared" si="16"/>
        <v>0</v>
      </c>
      <c r="I197" s="114">
        <f t="shared" si="17"/>
        <v>100</v>
      </c>
      <c r="J197" s="101"/>
      <c r="L197" s="102"/>
    </row>
    <row r="198" spans="1:12" ht="45.75" customHeight="1">
      <c r="A198" s="95"/>
      <c r="B198" s="74" t="s">
        <v>413</v>
      </c>
      <c r="C198" s="62" t="s">
        <v>224</v>
      </c>
      <c r="D198" s="113">
        <v>20</v>
      </c>
      <c r="E198" s="113"/>
      <c r="F198" s="113">
        <v>20</v>
      </c>
      <c r="G198" s="115"/>
      <c r="H198" s="107">
        <f t="shared" si="16"/>
        <v>0</v>
      </c>
      <c r="I198" s="114">
        <f t="shared" si="17"/>
        <v>100</v>
      </c>
      <c r="J198" s="101"/>
      <c r="L198" s="102"/>
    </row>
    <row r="199" spans="1:12" ht="0.75" customHeight="1" hidden="1">
      <c r="A199" s="95"/>
      <c r="B199" s="74" t="s">
        <v>430</v>
      </c>
      <c r="C199" s="62" t="s">
        <v>66</v>
      </c>
      <c r="D199" s="113"/>
      <c r="E199" s="113"/>
      <c r="F199" s="113"/>
      <c r="G199" s="115"/>
      <c r="H199" s="107">
        <f t="shared" si="16"/>
        <v>0</v>
      </c>
      <c r="I199" s="114" t="e">
        <f t="shared" si="17"/>
        <v>#DIV/0!</v>
      </c>
      <c r="J199" s="101"/>
      <c r="L199" s="102"/>
    </row>
    <row r="200" spans="1:12" ht="31.5" hidden="1">
      <c r="A200" s="95"/>
      <c r="B200" s="74" t="s">
        <v>431</v>
      </c>
      <c r="C200" s="62" t="s">
        <v>111</v>
      </c>
      <c r="D200" s="113"/>
      <c r="E200" s="113"/>
      <c r="F200" s="113"/>
      <c r="G200" s="115"/>
      <c r="H200" s="107">
        <f t="shared" si="16"/>
        <v>0</v>
      </c>
      <c r="I200" s="114" t="e">
        <f t="shared" si="17"/>
        <v>#DIV/0!</v>
      </c>
      <c r="J200" s="101"/>
      <c r="L200" s="102"/>
    </row>
    <row r="201" spans="1:12" ht="47.25" hidden="1">
      <c r="A201" s="95"/>
      <c r="B201" s="74" t="s">
        <v>432</v>
      </c>
      <c r="C201" s="73" t="s">
        <v>336</v>
      </c>
      <c r="D201" s="113"/>
      <c r="E201" s="113"/>
      <c r="F201" s="113"/>
      <c r="G201" s="115"/>
      <c r="H201" s="107">
        <f t="shared" si="16"/>
        <v>0</v>
      </c>
      <c r="I201" s="114" t="e">
        <f t="shared" si="17"/>
        <v>#DIV/0!</v>
      </c>
      <c r="J201" s="101"/>
      <c r="L201" s="102"/>
    </row>
    <row r="202" spans="1:12" ht="47.25" hidden="1">
      <c r="A202" s="95"/>
      <c r="B202" s="74" t="s">
        <v>493</v>
      </c>
      <c r="C202" s="73" t="s">
        <v>286</v>
      </c>
      <c r="D202" s="113"/>
      <c r="E202" s="113"/>
      <c r="F202" s="113"/>
      <c r="G202" s="115"/>
      <c r="H202" s="107">
        <f t="shared" si="16"/>
        <v>0</v>
      </c>
      <c r="I202" s="114" t="e">
        <f t="shared" si="17"/>
        <v>#DIV/0!</v>
      </c>
      <c r="J202" s="101"/>
      <c r="L202" s="102"/>
    </row>
    <row r="203" spans="1:12" ht="31.5" hidden="1">
      <c r="A203" s="95"/>
      <c r="B203" s="74" t="s">
        <v>493</v>
      </c>
      <c r="C203" s="73" t="s">
        <v>126</v>
      </c>
      <c r="D203" s="113"/>
      <c r="E203" s="113"/>
      <c r="F203" s="113"/>
      <c r="G203" s="115"/>
      <c r="H203" s="107">
        <f t="shared" si="16"/>
        <v>0</v>
      </c>
      <c r="I203" s="114" t="e">
        <f t="shared" si="17"/>
        <v>#DIV/0!</v>
      </c>
      <c r="J203" s="101"/>
      <c r="L203" s="102"/>
    </row>
    <row r="204" spans="1:12" ht="18" customHeight="1">
      <c r="A204" s="95"/>
      <c r="B204" s="74" t="s">
        <v>103</v>
      </c>
      <c r="C204" s="73" t="s">
        <v>333</v>
      </c>
      <c r="D204" s="113">
        <f>D208+D210+D209+D205+D206+D207</f>
        <v>227.6</v>
      </c>
      <c r="E204" s="113">
        <f>E208+E210+E209</f>
        <v>0</v>
      </c>
      <c r="F204" s="113">
        <f>F208+F210+F209</f>
        <v>227.6</v>
      </c>
      <c r="G204" s="115"/>
      <c r="H204" s="107">
        <f t="shared" si="16"/>
        <v>0</v>
      </c>
      <c r="I204" s="114">
        <f t="shared" si="17"/>
        <v>100</v>
      </c>
      <c r="J204" s="101"/>
      <c r="L204" s="102"/>
    </row>
    <row r="205" spans="1:12" ht="0.75" customHeight="1" hidden="1">
      <c r="A205" s="95"/>
      <c r="B205" s="74" t="s">
        <v>364</v>
      </c>
      <c r="C205" s="73" t="s">
        <v>271</v>
      </c>
      <c r="D205" s="113"/>
      <c r="E205" s="113"/>
      <c r="F205" s="113"/>
      <c r="G205" s="115"/>
      <c r="H205" s="107">
        <f t="shared" si="16"/>
        <v>0</v>
      </c>
      <c r="I205" s="114" t="e">
        <f t="shared" si="17"/>
        <v>#DIV/0!</v>
      </c>
      <c r="J205" s="101"/>
      <c r="L205" s="102"/>
    </row>
    <row r="206" spans="1:12" ht="47.25" hidden="1">
      <c r="A206" s="95"/>
      <c r="B206" s="74" t="s">
        <v>364</v>
      </c>
      <c r="C206" s="73" t="s">
        <v>272</v>
      </c>
      <c r="D206" s="113"/>
      <c r="E206" s="113"/>
      <c r="F206" s="113"/>
      <c r="G206" s="115"/>
      <c r="H206" s="107">
        <f t="shared" si="16"/>
        <v>0</v>
      </c>
      <c r="I206" s="114" t="e">
        <f t="shared" si="17"/>
        <v>#DIV/0!</v>
      </c>
      <c r="J206" s="101"/>
      <c r="L206" s="102"/>
    </row>
    <row r="207" spans="1:12" ht="47.25" hidden="1">
      <c r="A207" s="95"/>
      <c r="B207" s="74" t="s">
        <v>364</v>
      </c>
      <c r="C207" s="73" t="s">
        <v>273</v>
      </c>
      <c r="D207" s="113"/>
      <c r="E207" s="113"/>
      <c r="F207" s="113"/>
      <c r="G207" s="115"/>
      <c r="H207" s="107">
        <f t="shared" si="16"/>
        <v>0</v>
      </c>
      <c r="I207" s="114" t="e">
        <f t="shared" si="17"/>
        <v>#DIV/0!</v>
      </c>
      <c r="J207" s="101"/>
      <c r="L207" s="102"/>
    </row>
    <row r="208" spans="1:12" ht="31.5">
      <c r="A208" s="95"/>
      <c r="B208" s="74" t="s">
        <v>420</v>
      </c>
      <c r="C208" s="73" t="s">
        <v>139</v>
      </c>
      <c r="D208" s="113">
        <v>223.5</v>
      </c>
      <c r="E208" s="113"/>
      <c r="F208" s="113">
        <v>223.5</v>
      </c>
      <c r="G208" s="115"/>
      <c r="H208" s="107">
        <f t="shared" si="16"/>
        <v>0</v>
      </c>
      <c r="I208" s="114">
        <f t="shared" si="17"/>
        <v>100</v>
      </c>
      <c r="J208" s="101"/>
      <c r="L208" s="102"/>
    </row>
    <row r="209" spans="1:12" ht="60.75" customHeight="1">
      <c r="A209" s="95"/>
      <c r="B209" s="74" t="s">
        <v>367</v>
      </c>
      <c r="C209" s="73" t="s">
        <v>140</v>
      </c>
      <c r="D209" s="113">
        <v>4.1</v>
      </c>
      <c r="E209" s="113"/>
      <c r="F209" s="113">
        <v>4.1</v>
      </c>
      <c r="G209" s="115"/>
      <c r="H209" s="107">
        <f t="shared" si="16"/>
        <v>0</v>
      </c>
      <c r="I209" s="114">
        <f t="shared" si="17"/>
        <v>100</v>
      </c>
      <c r="J209" s="101"/>
      <c r="L209" s="102"/>
    </row>
    <row r="210" spans="1:12" ht="0.75" customHeight="1" hidden="1">
      <c r="A210" s="95"/>
      <c r="B210" s="74" t="s">
        <v>367</v>
      </c>
      <c r="C210" s="62" t="s">
        <v>102</v>
      </c>
      <c r="D210" s="113"/>
      <c r="E210" s="113"/>
      <c r="F210" s="113"/>
      <c r="G210" s="115"/>
      <c r="H210" s="107">
        <f t="shared" si="16"/>
        <v>0</v>
      </c>
      <c r="I210" s="114" t="e">
        <f t="shared" si="17"/>
        <v>#DIV/0!</v>
      </c>
      <c r="J210" s="101"/>
      <c r="L210" s="102"/>
    </row>
    <row r="211" spans="1:12" ht="15.75">
      <c r="A211" s="95"/>
      <c r="B211" s="63" t="s">
        <v>372</v>
      </c>
      <c r="C211" s="73" t="s">
        <v>337</v>
      </c>
      <c r="D211" s="112">
        <f>D212+D213+D214+D216+D217+D218+D219+D220+D221+D222+D225+D226+D215+D223+D224</f>
        <v>3292.5999999999995</v>
      </c>
      <c r="E211" s="112">
        <f>E212+E213+E214+E216+E217+E218+E219+E220+E221+E222+E225+E226+E215+E223+E224</f>
        <v>0</v>
      </c>
      <c r="F211" s="112">
        <f>F212+F213+F214+F216+F217+F218+F219+F220+F221+F222+F225+F226+F215+F223+F224</f>
        <v>3017.4999999999995</v>
      </c>
      <c r="G211" s="112">
        <f>G212+G213+G214+G216+G217+G218+G219+G220+G221+G222+G225+G226+G215</f>
        <v>0</v>
      </c>
      <c r="H211" s="107">
        <f t="shared" si="16"/>
        <v>-275.0999999999999</v>
      </c>
      <c r="I211" s="114">
        <f t="shared" si="17"/>
        <v>91.64490068638766</v>
      </c>
      <c r="J211" s="101"/>
      <c r="L211" s="102"/>
    </row>
    <row r="212" spans="1:12" ht="63">
      <c r="A212" s="95"/>
      <c r="B212" s="63" t="s">
        <v>374</v>
      </c>
      <c r="C212" s="54" t="s">
        <v>73</v>
      </c>
      <c r="D212" s="112">
        <v>2753.7</v>
      </c>
      <c r="E212" s="112"/>
      <c r="F212" s="107">
        <v>2634.5</v>
      </c>
      <c r="G212" s="107"/>
      <c r="H212" s="107">
        <f t="shared" si="16"/>
        <v>-119.19999999999982</v>
      </c>
      <c r="I212" s="114">
        <f t="shared" si="17"/>
        <v>95.67127864327996</v>
      </c>
      <c r="J212" s="101"/>
      <c r="L212" s="102"/>
    </row>
    <row r="213" spans="1:12" ht="69" customHeight="1">
      <c r="A213" s="95"/>
      <c r="B213" s="63" t="s">
        <v>374</v>
      </c>
      <c r="C213" s="54" t="s">
        <v>72</v>
      </c>
      <c r="D213" s="112">
        <v>5.7</v>
      </c>
      <c r="E213" s="112"/>
      <c r="F213" s="107">
        <v>5.6</v>
      </c>
      <c r="G213" s="107"/>
      <c r="H213" s="107">
        <f t="shared" si="16"/>
        <v>-0.10000000000000053</v>
      </c>
      <c r="I213" s="114">
        <f t="shared" si="17"/>
        <v>98.24561403508771</v>
      </c>
      <c r="J213" s="101"/>
      <c r="L213" s="102"/>
    </row>
    <row r="214" spans="1:12" ht="78.75" hidden="1">
      <c r="A214" s="95"/>
      <c r="B214" s="63" t="s">
        <v>374</v>
      </c>
      <c r="C214" s="62" t="s">
        <v>102</v>
      </c>
      <c r="D214" s="112"/>
      <c r="E214" s="112"/>
      <c r="F214" s="107"/>
      <c r="G214" s="107"/>
      <c r="H214" s="107">
        <f t="shared" si="16"/>
        <v>0</v>
      </c>
      <c r="I214" s="114" t="e">
        <f t="shared" si="17"/>
        <v>#DIV/0!</v>
      </c>
      <c r="J214" s="101"/>
      <c r="L214" s="102"/>
    </row>
    <row r="215" spans="1:12" ht="47.25" hidden="1">
      <c r="A215" s="95"/>
      <c r="B215" s="63" t="s">
        <v>374</v>
      </c>
      <c r="C215" s="62" t="s">
        <v>287</v>
      </c>
      <c r="D215" s="112"/>
      <c r="E215" s="112"/>
      <c r="F215" s="107"/>
      <c r="G215" s="107"/>
      <c r="H215" s="107">
        <f t="shared" si="16"/>
        <v>0</v>
      </c>
      <c r="I215" s="114" t="e">
        <f t="shared" si="17"/>
        <v>#DIV/0!</v>
      </c>
      <c r="J215" s="101"/>
      <c r="L215" s="102"/>
    </row>
    <row r="216" spans="1:12" ht="47.25">
      <c r="A216" s="95"/>
      <c r="B216" s="63" t="s">
        <v>59</v>
      </c>
      <c r="C216" s="54" t="s">
        <v>143</v>
      </c>
      <c r="D216" s="112">
        <v>109.6</v>
      </c>
      <c r="E216" s="112"/>
      <c r="F216" s="107">
        <v>109.6</v>
      </c>
      <c r="G216" s="107"/>
      <c r="H216" s="107">
        <f t="shared" si="16"/>
        <v>0</v>
      </c>
      <c r="I216" s="114">
        <f t="shared" si="17"/>
        <v>100</v>
      </c>
      <c r="J216" s="101"/>
      <c r="L216" s="102"/>
    </row>
    <row r="217" spans="1:12" ht="47.25">
      <c r="A217" s="95"/>
      <c r="B217" s="63" t="s">
        <v>59</v>
      </c>
      <c r="C217" s="54" t="s">
        <v>144</v>
      </c>
      <c r="D217" s="112">
        <v>87.9</v>
      </c>
      <c r="E217" s="112"/>
      <c r="F217" s="107">
        <v>87.9</v>
      </c>
      <c r="G217" s="107"/>
      <c r="H217" s="107">
        <f t="shared" si="16"/>
        <v>0</v>
      </c>
      <c r="I217" s="114">
        <f t="shared" si="17"/>
        <v>100</v>
      </c>
      <c r="J217" s="101"/>
      <c r="L217" s="102"/>
    </row>
    <row r="218" spans="1:12" ht="24.75" customHeight="1" hidden="1">
      <c r="A218" s="95"/>
      <c r="B218" s="63" t="s">
        <v>59</v>
      </c>
      <c r="C218" s="62" t="s">
        <v>102</v>
      </c>
      <c r="D218" s="112"/>
      <c r="E218" s="112"/>
      <c r="F218" s="107"/>
      <c r="G218" s="107"/>
      <c r="H218" s="107">
        <f t="shared" si="16"/>
        <v>0</v>
      </c>
      <c r="I218" s="114" t="e">
        <f t="shared" si="17"/>
        <v>#DIV/0!</v>
      </c>
      <c r="J218" s="101"/>
      <c r="L218" s="102"/>
    </row>
    <row r="219" spans="1:12" ht="63.75" customHeight="1">
      <c r="A219" s="95"/>
      <c r="B219" s="63" t="s">
        <v>35</v>
      </c>
      <c r="C219" s="54" t="s">
        <v>145</v>
      </c>
      <c r="D219" s="112">
        <v>25.1</v>
      </c>
      <c r="E219" s="112"/>
      <c r="F219" s="107">
        <v>25.1</v>
      </c>
      <c r="G219" s="107"/>
      <c r="H219" s="107">
        <f t="shared" si="16"/>
        <v>0</v>
      </c>
      <c r="I219" s="114">
        <f t="shared" si="17"/>
        <v>100</v>
      </c>
      <c r="J219" s="101"/>
      <c r="L219" s="102"/>
    </row>
    <row r="220" spans="1:12" ht="63" hidden="1">
      <c r="A220" s="95"/>
      <c r="B220" s="63" t="s">
        <v>35</v>
      </c>
      <c r="C220" s="54" t="s">
        <v>275</v>
      </c>
      <c r="D220" s="112"/>
      <c r="E220" s="112"/>
      <c r="F220" s="107">
        <v>0</v>
      </c>
      <c r="G220" s="107"/>
      <c r="H220" s="107">
        <f t="shared" si="16"/>
        <v>0</v>
      </c>
      <c r="I220" s="114" t="e">
        <f t="shared" si="17"/>
        <v>#DIV/0!</v>
      </c>
      <c r="J220" s="101"/>
      <c r="L220" s="102"/>
    </row>
    <row r="221" spans="1:12" ht="63">
      <c r="A221" s="95"/>
      <c r="B221" s="63" t="s">
        <v>376</v>
      </c>
      <c r="C221" s="54" t="s">
        <v>146</v>
      </c>
      <c r="D221" s="112">
        <v>253.8</v>
      </c>
      <c r="E221" s="112"/>
      <c r="F221" s="107">
        <v>98</v>
      </c>
      <c r="G221" s="107"/>
      <c r="H221" s="107">
        <f aca="true" t="shared" si="18" ref="H221:H252">F221-D221</f>
        <v>-155.8</v>
      </c>
      <c r="I221" s="114">
        <f aca="true" t="shared" si="19" ref="I221:I252">F221/D221*100</f>
        <v>38.61308116627266</v>
      </c>
      <c r="J221" s="101"/>
      <c r="L221" s="102"/>
    </row>
    <row r="222" spans="1:12" ht="78.75" hidden="1">
      <c r="A222" s="95"/>
      <c r="B222" s="63" t="s">
        <v>376</v>
      </c>
      <c r="C222" s="62" t="s">
        <v>102</v>
      </c>
      <c r="D222" s="112"/>
      <c r="E222" s="112"/>
      <c r="F222" s="107"/>
      <c r="G222" s="107"/>
      <c r="H222" s="107">
        <f t="shared" si="18"/>
        <v>0</v>
      </c>
      <c r="I222" s="114" t="e">
        <f t="shared" si="19"/>
        <v>#DIV/0!</v>
      </c>
      <c r="J222" s="101"/>
      <c r="L222" s="102"/>
    </row>
    <row r="223" spans="1:12" ht="47.25">
      <c r="A223" s="95"/>
      <c r="B223" s="63" t="s">
        <v>376</v>
      </c>
      <c r="C223" s="62" t="s">
        <v>172</v>
      </c>
      <c r="D223" s="112">
        <v>43.6</v>
      </c>
      <c r="E223" s="112"/>
      <c r="F223" s="107">
        <v>43.6</v>
      </c>
      <c r="G223" s="107"/>
      <c r="H223" s="107">
        <f t="shared" si="18"/>
        <v>0</v>
      </c>
      <c r="I223" s="114">
        <f t="shared" si="19"/>
        <v>100</v>
      </c>
      <c r="J223" s="101"/>
      <c r="L223" s="102"/>
    </row>
    <row r="224" spans="1:12" ht="63.75" customHeight="1">
      <c r="A224" s="95"/>
      <c r="B224" s="63" t="s">
        <v>376</v>
      </c>
      <c r="C224" s="54" t="s">
        <v>152</v>
      </c>
      <c r="D224" s="112">
        <v>13.2</v>
      </c>
      <c r="E224" s="112"/>
      <c r="F224" s="107">
        <v>13.2</v>
      </c>
      <c r="G224" s="107"/>
      <c r="H224" s="107">
        <f t="shared" si="18"/>
        <v>0</v>
      </c>
      <c r="I224" s="114">
        <f t="shared" si="19"/>
        <v>100</v>
      </c>
      <c r="J224" s="101"/>
      <c r="L224" s="102"/>
    </row>
    <row r="225" spans="1:12" ht="0.75" customHeight="1" hidden="1">
      <c r="A225" s="95"/>
      <c r="B225" s="63" t="s">
        <v>43</v>
      </c>
      <c r="C225" s="54" t="s">
        <v>104</v>
      </c>
      <c r="D225" s="112"/>
      <c r="E225" s="112"/>
      <c r="F225" s="107"/>
      <c r="G225" s="107"/>
      <c r="H225" s="107">
        <f t="shared" si="18"/>
        <v>0</v>
      </c>
      <c r="I225" s="114" t="e">
        <f t="shared" si="19"/>
        <v>#DIV/0!</v>
      </c>
      <c r="J225" s="101"/>
      <c r="L225" s="102"/>
    </row>
    <row r="226" spans="1:12" ht="63" hidden="1">
      <c r="A226" s="95"/>
      <c r="B226" s="63" t="s">
        <v>112</v>
      </c>
      <c r="C226" s="54" t="s">
        <v>113</v>
      </c>
      <c r="D226" s="112"/>
      <c r="E226" s="112"/>
      <c r="F226" s="107">
        <v>0</v>
      </c>
      <c r="G226" s="107"/>
      <c r="H226" s="107">
        <f t="shared" si="18"/>
        <v>0</v>
      </c>
      <c r="I226" s="114" t="e">
        <f t="shared" si="19"/>
        <v>#DIV/0!</v>
      </c>
      <c r="J226" s="101"/>
      <c r="L226" s="102"/>
    </row>
    <row r="227" spans="1:12" ht="15.75">
      <c r="A227" s="126" t="s">
        <v>383</v>
      </c>
      <c r="B227" s="71" t="s">
        <v>390</v>
      </c>
      <c r="C227" s="62" t="s">
        <v>294</v>
      </c>
      <c r="D227" s="112">
        <f>D228+D229+D232+D231+D230</f>
        <v>207</v>
      </c>
      <c r="E227" s="112">
        <f>E228+E229+E232+E231+E230</f>
        <v>0</v>
      </c>
      <c r="F227" s="112">
        <f>F228+F229+F232+F231+F230</f>
        <v>207</v>
      </c>
      <c r="G227" s="107" t="e">
        <f>F227-#REF!</f>
        <v>#REF!</v>
      </c>
      <c r="H227" s="107">
        <f t="shared" si="18"/>
        <v>0</v>
      </c>
      <c r="I227" s="114">
        <f t="shared" si="19"/>
        <v>100</v>
      </c>
      <c r="J227" s="101"/>
      <c r="L227" s="102"/>
    </row>
    <row r="228" spans="1:12" ht="15.75">
      <c r="A228" s="88" t="s">
        <v>398</v>
      </c>
      <c r="B228" s="63" t="s">
        <v>503</v>
      </c>
      <c r="C228" s="85" t="s">
        <v>295</v>
      </c>
      <c r="D228" s="112">
        <v>30</v>
      </c>
      <c r="E228" s="112"/>
      <c r="F228" s="107">
        <v>30</v>
      </c>
      <c r="G228" s="107"/>
      <c r="H228" s="107">
        <f t="shared" si="18"/>
        <v>0</v>
      </c>
      <c r="I228" s="114">
        <f t="shared" si="19"/>
        <v>100</v>
      </c>
      <c r="J228" s="101"/>
      <c r="L228" s="102"/>
    </row>
    <row r="229" spans="1:12" ht="15.75">
      <c r="A229" s="88" t="s">
        <v>414</v>
      </c>
      <c r="B229" s="63" t="s">
        <v>504</v>
      </c>
      <c r="C229" s="85" t="s">
        <v>296</v>
      </c>
      <c r="D229" s="112">
        <v>5</v>
      </c>
      <c r="E229" s="112"/>
      <c r="F229" s="107">
        <v>5</v>
      </c>
      <c r="G229" s="107"/>
      <c r="H229" s="107">
        <f t="shared" si="18"/>
        <v>0</v>
      </c>
      <c r="I229" s="114">
        <f t="shared" si="19"/>
        <v>100</v>
      </c>
      <c r="J229" s="101"/>
      <c r="L229" s="102"/>
    </row>
    <row r="230" spans="1:12" ht="31.5">
      <c r="A230" s="88"/>
      <c r="B230" s="63" t="s">
        <v>505</v>
      </c>
      <c r="C230" s="85" t="s">
        <v>244</v>
      </c>
      <c r="D230" s="112">
        <v>129</v>
      </c>
      <c r="E230" s="112"/>
      <c r="F230" s="107">
        <v>129</v>
      </c>
      <c r="G230" s="107"/>
      <c r="H230" s="107">
        <f t="shared" si="18"/>
        <v>0</v>
      </c>
      <c r="I230" s="114">
        <f t="shared" si="19"/>
        <v>100</v>
      </c>
      <c r="J230" s="101"/>
      <c r="L230" s="102"/>
    </row>
    <row r="231" spans="1:12" ht="31.5">
      <c r="A231" s="88"/>
      <c r="B231" s="63" t="s">
        <v>483</v>
      </c>
      <c r="C231" s="85" t="s">
        <v>147</v>
      </c>
      <c r="D231" s="112">
        <v>43</v>
      </c>
      <c r="E231" s="112"/>
      <c r="F231" s="107">
        <v>43</v>
      </c>
      <c r="G231" s="107"/>
      <c r="H231" s="107">
        <f t="shared" si="18"/>
        <v>0</v>
      </c>
      <c r="I231" s="114">
        <f t="shared" si="19"/>
        <v>100</v>
      </c>
      <c r="J231" s="101"/>
      <c r="L231" s="102"/>
    </row>
    <row r="232" spans="1:12" ht="0.75" customHeight="1" hidden="1">
      <c r="A232" s="88" t="s">
        <v>414</v>
      </c>
      <c r="B232" s="63" t="s">
        <v>483</v>
      </c>
      <c r="C232" s="85" t="s">
        <v>298</v>
      </c>
      <c r="D232" s="112"/>
      <c r="E232" s="112"/>
      <c r="F232" s="107"/>
      <c r="G232" s="107"/>
      <c r="H232" s="107">
        <f t="shared" si="18"/>
        <v>0</v>
      </c>
      <c r="I232" s="114" t="e">
        <f t="shared" si="19"/>
        <v>#DIV/0!</v>
      </c>
      <c r="J232" s="101"/>
      <c r="L232" s="102"/>
    </row>
    <row r="233" spans="1:12" ht="15.75">
      <c r="A233" s="88"/>
      <c r="B233" s="63" t="s">
        <v>379</v>
      </c>
      <c r="C233" s="54" t="s">
        <v>299</v>
      </c>
      <c r="D233" s="112">
        <f>D234+D235</f>
        <v>9.1</v>
      </c>
      <c r="E233" s="112">
        <f>E234+E235</f>
        <v>0</v>
      </c>
      <c r="F233" s="112">
        <f>F234+F235</f>
        <v>3.9</v>
      </c>
      <c r="G233" s="112">
        <f>G234+G235</f>
        <v>0</v>
      </c>
      <c r="H233" s="107">
        <f t="shared" si="18"/>
        <v>-5.199999999999999</v>
      </c>
      <c r="I233" s="114">
        <f t="shared" si="19"/>
        <v>42.85714285714286</v>
      </c>
      <c r="J233" s="101"/>
      <c r="L233" s="102"/>
    </row>
    <row r="234" spans="1:12" ht="31.5">
      <c r="A234" s="88"/>
      <c r="B234" s="63" t="s">
        <v>380</v>
      </c>
      <c r="C234" s="85" t="s">
        <v>181</v>
      </c>
      <c r="D234" s="112">
        <v>5.2</v>
      </c>
      <c r="E234" s="112"/>
      <c r="F234" s="107">
        <v>0</v>
      </c>
      <c r="G234" s="107"/>
      <c r="H234" s="107">
        <f t="shared" si="18"/>
        <v>-5.2</v>
      </c>
      <c r="I234" s="114">
        <f t="shared" si="19"/>
        <v>0</v>
      </c>
      <c r="J234" s="101"/>
      <c r="L234" s="102"/>
    </row>
    <row r="235" spans="1:12" ht="78.75">
      <c r="A235" s="88"/>
      <c r="B235" s="63" t="s">
        <v>380</v>
      </c>
      <c r="C235" s="62" t="s">
        <v>102</v>
      </c>
      <c r="D235" s="112">
        <v>3.9</v>
      </c>
      <c r="E235" s="112"/>
      <c r="F235" s="107">
        <v>3.9</v>
      </c>
      <c r="G235" s="107"/>
      <c r="H235" s="107">
        <f t="shared" si="18"/>
        <v>0</v>
      </c>
      <c r="I235" s="114">
        <f t="shared" si="19"/>
        <v>100</v>
      </c>
      <c r="J235" s="101"/>
      <c r="L235" s="102"/>
    </row>
    <row r="236" spans="1:12" ht="15.75">
      <c r="A236" s="88"/>
      <c r="B236" s="63" t="s">
        <v>220</v>
      </c>
      <c r="C236" s="54" t="s">
        <v>301</v>
      </c>
      <c r="D236" s="108">
        <f>D237+D238+D241+D239+D240</f>
        <v>2555.6</v>
      </c>
      <c r="E236" s="108">
        <f>E237+E238+E241+E239+E240</f>
        <v>0</v>
      </c>
      <c r="F236" s="108">
        <f>F237+F238+F241+F239+F240</f>
        <v>2159.5</v>
      </c>
      <c r="G236" s="107">
        <f>F236-L228</f>
        <v>2159.5</v>
      </c>
      <c r="H236" s="107">
        <f t="shared" si="18"/>
        <v>-396.0999999999999</v>
      </c>
      <c r="I236" s="114">
        <f t="shared" si="19"/>
        <v>84.50070433557677</v>
      </c>
      <c r="J236" s="101"/>
      <c r="L236" s="102"/>
    </row>
    <row r="237" spans="1:12" ht="57.75" customHeight="1">
      <c r="A237" s="88"/>
      <c r="B237" s="63" t="s">
        <v>480</v>
      </c>
      <c r="C237" s="54" t="s">
        <v>78</v>
      </c>
      <c r="D237" s="108">
        <v>255.2</v>
      </c>
      <c r="E237" s="108"/>
      <c r="F237" s="107">
        <v>128.4</v>
      </c>
      <c r="G237" s="107"/>
      <c r="H237" s="107">
        <f t="shared" si="18"/>
        <v>-126.79999999999998</v>
      </c>
      <c r="I237" s="114">
        <f t="shared" si="19"/>
        <v>50.313479623824456</v>
      </c>
      <c r="J237" s="101"/>
      <c r="L237" s="102"/>
    </row>
    <row r="238" spans="1:12" ht="47.25" hidden="1">
      <c r="A238" s="88"/>
      <c r="B238" s="63" t="s">
        <v>480</v>
      </c>
      <c r="C238" s="54" t="s">
        <v>79</v>
      </c>
      <c r="D238" s="108"/>
      <c r="E238" s="108"/>
      <c r="F238" s="107"/>
      <c r="G238" s="107"/>
      <c r="H238" s="107">
        <f t="shared" si="18"/>
        <v>0</v>
      </c>
      <c r="I238" s="114" t="e">
        <f t="shared" si="19"/>
        <v>#DIV/0!</v>
      </c>
      <c r="J238" s="101"/>
      <c r="L238" s="102"/>
    </row>
    <row r="239" spans="1:12" ht="81" customHeight="1">
      <c r="A239" s="88"/>
      <c r="B239" s="63" t="s">
        <v>480</v>
      </c>
      <c r="C239" s="62" t="s">
        <v>254</v>
      </c>
      <c r="D239" s="108">
        <v>1160.6</v>
      </c>
      <c r="E239" s="108"/>
      <c r="F239" s="107">
        <v>1122.2</v>
      </c>
      <c r="G239" s="107"/>
      <c r="H239" s="107">
        <f t="shared" si="18"/>
        <v>-38.399999999999864</v>
      </c>
      <c r="I239" s="114">
        <f t="shared" si="19"/>
        <v>96.69136653455111</v>
      </c>
      <c r="J239" s="101"/>
      <c r="L239" s="102"/>
    </row>
    <row r="240" spans="1:12" ht="47.25" hidden="1">
      <c r="A240" s="88"/>
      <c r="B240" s="63" t="s">
        <v>480</v>
      </c>
      <c r="C240" s="62" t="s">
        <v>172</v>
      </c>
      <c r="D240" s="108"/>
      <c r="E240" s="108"/>
      <c r="F240" s="107"/>
      <c r="G240" s="107"/>
      <c r="H240" s="107">
        <f t="shared" si="18"/>
        <v>0</v>
      </c>
      <c r="I240" s="114" t="e">
        <f t="shared" si="19"/>
        <v>#DIV/0!</v>
      </c>
      <c r="J240" s="101"/>
      <c r="L240" s="102"/>
    </row>
    <row r="241" spans="1:12" ht="51.75" customHeight="1">
      <c r="A241" s="88"/>
      <c r="B241" s="63" t="s">
        <v>480</v>
      </c>
      <c r="C241" s="54" t="s">
        <v>78</v>
      </c>
      <c r="D241" s="108">
        <v>1139.8</v>
      </c>
      <c r="E241" s="108"/>
      <c r="F241" s="107">
        <v>908.9</v>
      </c>
      <c r="G241" s="107"/>
      <c r="H241" s="107">
        <f t="shared" si="18"/>
        <v>-230.89999999999998</v>
      </c>
      <c r="I241" s="114">
        <f t="shared" si="19"/>
        <v>79.74206001052816</v>
      </c>
      <c r="J241" s="101"/>
      <c r="L241" s="102"/>
    </row>
    <row r="242" spans="1:12" ht="47.25">
      <c r="A242" s="88"/>
      <c r="B242" s="63" t="s">
        <v>389</v>
      </c>
      <c r="C242" s="54" t="s">
        <v>80</v>
      </c>
      <c r="D242" s="108">
        <f>D243+D244+D245</f>
        <v>2665.7</v>
      </c>
      <c r="E242" s="108">
        <f>E243+E244+E245</f>
        <v>0</v>
      </c>
      <c r="F242" s="108">
        <f>F243+F244+F245</f>
        <v>1315.1000000000001</v>
      </c>
      <c r="G242" s="107"/>
      <c r="H242" s="107">
        <f t="shared" si="18"/>
        <v>-1350.5999999999997</v>
      </c>
      <c r="I242" s="114">
        <f t="shared" si="19"/>
        <v>49.334133623438504</v>
      </c>
      <c r="J242" s="101"/>
      <c r="L242" s="102"/>
    </row>
    <row r="243" spans="1:12" ht="54.75" customHeight="1">
      <c r="A243" s="88"/>
      <c r="B243" s="63" t="s">
        <v>389</v>
      </c>
      <c r="C243" s="54" t="s">
        <v>464</v>
      </c>
      <c r="D243" s="108">
        <v>1852.6</v>
      </c>
      <c r="E243" s="108"/>
      <c r="F243" s="107">
        <v>773.2</v>
      </c>
      <c r="G243" s="107"/>
      <c r="H243" s="107">
        <f t="shared" si="18"/>
        <v>-1079.3999999999999</v>
      </c>
      <c r="I243" s="114">
        <f t="shared" si="19"/>
        <v>41.735938680772975</v>
      </c>
      <c r="J243" s="101"/>
      <c r="L243" s="102"/>
    </row>
    <row r="244" spans="1:12" ht="47.25">
      <c r="A244" s="88"/>
      <c r="B244" s="63" t="s">
        <v>389</v>
      </c>
      <c r="C244" s="54" t="s">
        <v>465</v>
      </c>
      <c r="D244" s="108">
        <v>709.3</v>
      </c>
      <c r="E244" s="108"/>
      <c r="F244" s="107">
        <v>438.1</v>
      </c>
      <c r="G244" s="107"/>
      <c r="H244" s="107">
        <f t="shared" si="18"/>
        <v>-271.19999999999993</v>
      </c>
      <c r="I244" s="114">
        <f t="shared" si="19"/>
        <v>61.76512054137883</v>
      </c>
      <c r="J244" s="101"/>
      <c r="L244" s="102"/>
    </row>
    <row r="245" spans="1:12" ht="71.25" customHeight="1">
      <c r="A245" s="88"/>
      <c r="B245" s="63" t="s">
        <v>389</v>
      </c>
      <c r="C245" s="54" t="s">
        <v>278</v>
      </c>
      <c r="D245" s="108">
        <v>103.8</v>
      </c>
      <c r="E245" s="108"/>
      <c r="F245" s="107">
        <v>103.8</v>
      </c>
      <c r="G245" s="107" t="e">
        <f>F245-#REF!</f>
        <v>#REF!</v>
      </c>
      <c r="H245" s="107">
        <f t="shared" si="18"/>
        <v>0</v>
      </c>
      <c r="I245" s="114">
        <f t="shared" si="19"/>
        <v>100</v>
      </c>
      <c r="J245" s="101"/>
      <c r="L245" s="102"/>
    </row>
    <row r="246" spans="1:12" ht="31.5">
      <c r="A246" s="88"/>
      <c r="B246" s="63" t="s">
        <v>63</v>
      </c>
      <c r="C246" s="62" t="s">
        <v>237</v>
      </c>
      <c r="D246" s="108">
        <f>D247+D249+D250+D248</f>
        <v>126.4</v>
      </c>
      <c r="E246" s="108">
        <f>E247+E249+E250+E248</f>
        <v>0</v>
      </c>
      <c r="F246" s="108">
        <f>F247+F249+F250+F248</f>
        <v>126</v>
      </c>
      <c r="G246" s="107"/>
      <c r="H246" s="107">
        <f t="shared" si="18"/>
        <v>-0.4000000000000057</v>
      </c>
      <c r="I246" s="114">
        <f t="shared" si="19"/>
        <v>99.68354430379746</v>
      </c>
      <c r="J246" s="101"/>
      <c r="L246" s="102"/>
    </row>
    <row r="247" spans="1:12" ht="63">
      <c r="A247" s="88"/>
      <c r="B247" s="63" t="s">
        <v>494</v>
      </c>
      <c r="C247" s="54" t="s">
        <v>148</v>
      </c>
      <c r="D247" s="108">
        <v>25.6</v>
      </c>
      <c r="E247" s="108"/>
      <c r="F247" s="107">
        <v>25.6</v>
      </c>
      <c r="G247" s="107"/>
      <c r="H247" s="107">
        <f t="shared" si="18"/>
        <v>0</v>
      </c>
      <c r="I247" s="114">
        <f t="shared" si="19"/>
        <v>100</v>
      </c>
      <c r="J247" s="101"/>
      <c r="L247" s="102"/>
    </row>
    <row r="248" spans="1:12" ht="71.25" customHeight="1">
      <c r="A248" s="88"/>
      <c r="B248" s="63" t="s">
        <v>494</v>
      </c>
      <c r="C248" s="54" t="s">
        <v>149</v>
      </c>
      <c r="D248" s="108">
        <v>65.4</v>
      </c>
      <c r="E248" s="108"/>
      <c r="F248" s="107">
        <v>65.4</v>
      </c>
      <c r="G248" s="107"/>
      <c r="H248" s="107">
        <f t="shared" si="18"/>
        <v>0</v>
      </c>
      <c r="I248" s="114">
        <f t="shared" si="19"/>
        <v>100</v>
      </c>
      <c r="J248" s="101"/>
      <c r="L248" s="102"/>
    </row>
    <row r="249" spans="1:12" ht="47.25" hidden="1">
      <c r="A249" s="88"/>
      <c r="B249" s="63" t="s">
        <v>494</v>
      </c>
      <c r="C249" s="62" t="s">
        <v>88</v>
      </c>
      <c r="D249" s="108"/>
      <c r="E249" s="108"/>
      <c r="F249" s="107"/>
      <c r="G249" s="107"/>
      <c r="H249" s="107">
        <f t="shared" si="18"/>
        <v>0</v>
      </c>
      <c r="I249" s="114" t="e">
        <f t="shared" si="19"/>
        <v>#DIV/0!</v>
      </c>
      <c r="J249" s="101"/>
      <c r="L249" s="102"/>
    </row>
    <row r="250" spans="1:12" ht="47.25">
      <c r="A250" s="88"/>
      <c r="B250" s="63" t="s">
        <v>494</v>
      </c>
      <c r="C250" s="64" t="s">
        <v>92</v>
      </c>
      <c r="D250" s="108">
        <v>35.4</v>
      </c>
      <c r="E250" s="108"/>
      <c r="F250" s="107">
        <v>35</v>
      </c>
      <c r="G250" s="107"/>
      <c r="H250" s="107">
        <f t="shared" si="18"/>
        <v>-0.3999999999999986</v>
      </c>
      <c r="I250" s="114">
        <f t="shared" si="19"/>
        <v>98.87005649717514</v>
      </c>
      <c r="J250" s="101"/>
      <c r="L250" s="102"/>
    </row>
    <row r="251" spans="1:12" ht="31.5">
      <c r="A251" s="88"/>
      <c r="B251" s="71" t="s">
        <v>522</v>
      </c>
      <c r="C251" s="54" t="s">
        <v>302</v>
      </c>
      <c r="D251" s="108">
        <f>D252+D253</f>
        <v>29.3</v>
      </c>
      <c r="E251" s="108">
        <f>E252+E253</f>
        <v>0</v>
      </c>
      <c r="F251" s="108">
        <f>F252+F253</f>
        <v>29.3</v>
      </c>
      <c r="G251" s="107"/>
      <c r="H251" s="107">
        <f t="shared" si="18"/>
        <v>0</v>
      </c>
      <c r="I251" s="114">
        <f t="shared" si="19"/>
        <v>100</v>
      </c>
      <c r="J251" s="101"/>
      <c r="L251" s="102"/>
    </row>
    <row r="252" spans="1:12" ht="63">
      <c r="A252" s="88"/>
      <c r="B252" s="71" t="s">
        <v>402</v>
      </c>
      <c r="C252" s="54" t="s">
        <v>150</v>
      </c>
      <c r="D252" s="108">
        <v>8</v>
      </c>
      <c r="E252" s="108"/>
      <c r="F252" s="108">
        <v>8</v>
      </c>
      <c r="G252" s="107"/>
      <c r="H252" s="107">
        <f t="shared" si="18"/>
        <v>0</v>
      </c>
      <c r="I252" s="114">
        <f t="shared" si="19"/>
        <v>100</v>
      </c>
      <c r="J252" s="101"/>
      <c r="L252" s="102"/>
    </row>
    <row r="253" spans="1:12" ht="31.5">
      <c r="A253" s="88"/>
      <c r="B253" s="71" t="s">
        <v>394</v>
      </c>
      <c r="C253" s="54" t="s">
        <v>228</v>
      </c>
      <c r="D253" s="108">
        <v>21.3</v>
      </c>
      <c r="E253" s="108"/>
      <c r="F253" s="108">
        <v>21.3</v>
      </c>
      <c r="G253" s="107"/>
      <c r="H253" s="107">
        <f aca="true" t="shared" si="20" ref="H253:H284">F253-D253</f>
        <v>0</v>
      </c>
      <c r="I253" s="114">
        <f aca="true" t="shared" si="21" ref="I253:I284">F253/D253*100</f>
        <v>100</v>
      </c>
      <c r="J253" s="101"/>
      <c r="L253" s="102"/>
    </row>
    <row r="254" spans="1:12" ht="31.5">
      <c r="A254" s="88"/>
      <c r="B254" s="71" t="s">
        <v>90</v>
      </c>
      <c r="C254" s="54" t="s">
        <v>305</v>
      </c>
      <c r="D254" s="108">
        <f>D255+D256</f>
        <v>161.8</v>
      </c>
      <c r="E254" s="108">
        <f>E255+E256</f>
        <v>0</v>
      </c>
      <c r="F254" s="108">
        <f>F255+F256</f>
        <v>161.7</v>
      </c>
      <c r="G254" s="107"/>
      <c r="H254" s="107">
        <f t="shared" si="20"/>
        <v>-0.10000000000002274</v>
      </c>
      <c r="I254" s="114">
        <f t="shared" si="21"/>
        <v>99.938195302843</v>
      </c>
      <c r="J254" s="101"/>
      <c r="L254" s="102"/>
    </row>
    <row r="255" spans="1:12" ht="69" customHeight="1">
      <c r="A255" s="88"/>
      <c r="B255" s="71" t="s">
        <v>497</v>
      </c>
      <c r="C255" s="54" t="s">
        <v>56</v>
      </c>
      <c r="D255" s="108">
        <v>161.8</v>
      </c>
      <c r="E255" s="108"/>
      <c r="F255" s="108">
        <v>161.7</v>
      </c>
      <c r="G255" s="107" t="e">
        <f>F255-#REF!</f>
        <v>#REF!</v>
      </c>
      <c r="H255" s="107">
        <f t="shared" si="20"/>
        <v>-0.10000000000002274</v>
      </c>
      <c r="I255" s="114">
        <f t="shared" si="21"/>
        <v>99.938195302843</v>
      </c>
      <c r="J255" s="101"/>
      <c r="L255" s="102"/>
    </row>
    <row r="256" spans="1:12" ht="0.75" customHeight="1" hidden="1">
      <c r="A256" s="88"/>
      <c r="B256" s="71" t="s">
        <v>89</v>
      </c>
      <c r="C256" s="54" t="s">
        <v>56</v>
      </c>
      <c r="D256" s="108">
        <v>0</v>
      </c>
      <c r="E256" s="108"/>
      <c r="F256" s="108"/>
      <c r="G256" s="107"/>
      <c r="H256" s="107">
        <f t="shared" si="20"/>
        <v>0</v>
      </c>
      <c r="I256" s="114" t="e">
        <f t="shared" si="21"/>
        <v>#DIV/0!</v>
      </c>
      <c r="J256" s="101"/>
      <c r="L256" s="102"/>
    </row>
    <row r="257" spans="1:12" ht="18.75" customHeight="1">
      <c r="A257" s="88"/>
      <c r="B257" s="71" t="s">
        <v>9</v>
      </c>
      <c r="C257" s="54" t="s">
        <v>306</v>
      </c>
      <c r="D257" s="108">
        <f>D258+D262+D259+D261+D260</f>
        <v>94.30000000000001</v>
      </c>
      <c r="E257" s="108">
        <f>E258+E262+E259+E261+E260</f>
        <v>0</v>
      </c>
      <c r="F257" s="108">
        <f>F258+F262+F259+F261+F260</f>
        <v>86.4</v>
      </c>
      <c r="G257" s="107"/>
      <c r="H257" s="107">
        <f t="shared" si="20"/>
        <v>-7.900000000000006</v>
      </c>
      <c r="I257" s="108">
        <f t="shared" si="21"/>
        <v>91.62248144220571</v>
      </c>
      <c r="J257" s="101"/>
      <c r="L257" s="102"/>
    </row>
    <row r="258" spans="1:12" ht="0.75" customHeight="1" hidden="1">
      <c r="A258" s="88"/>
      <c r="B258" s="71" t="s">
        <v>9</v>
      </c>
      <c r="C258" s="54" t="s">
        <v>314</v>
      </c>
      <c r="D258" s="108"/>
      <c r="E258" s="108"/>
      <c r="F258" s="108"/>
      <c r="G258" s="107"/>
      <c r="H258" s="107">
        <f t="shared" si="20"/>
        <v>0</v>
      </c>
      <c r="I258" s="114" t="e">
        <f t="shared" si="21"/>
        <v>#DIV/0!</v>
      </c>
      <c r="J258" s="101"/>
      <c r="L258" s="102"/>
    </row>
    <row r="259" spans="1:12" ht="31.5">
      <c r="A259" s="88"/>
      <c r="B259" s="71" t="s">
        <v>9</v>
      </c>
      <c r="C259" s="54" t="s">
        <v>315</v>
      </c>
      <c r="D259" s="108">
        <v>34</v>
      </c>
      <c r="E259" s="108"/>
      <c r="F259" s="108">
        <v>32.1</v>
      </c>
      <c r="G259" s="107"/>
      <c r="H259" s="107">
        <f t="shared" si="20"/>
        <v>-1.8999999999999986</v>
      </c>
      <c r="I259" s="114">
        <f t="shared" si="21"/>
        <v>94.41176470588236</v>
      </c>
      <c r="J259" s="101"/>
      <c r="L259" s="102"/>
    </row>
    <row r="260" spans="1:12" ht="31.5">
      <c r="A260" s="88"/>
      <c r="B260" s="71" t="s">
        <v>9</v>
      </c>
      <c r="C260" s="54" t="s">
        <v>229</v>
      </c>
      <c r="D260" s="108">
        <v>38.6</v>
      </c>
      <c r="E260" s="108"/>
      <c r="F260" s="108">
        <v>32.6</v>
      </c>
      <c r="G260" s="107"/>
      <c r="H260" s="107">
        <f t="shared" si="20"/>
        <v>-6</v>
      </c>
      <c r="I260" s="114">
        <f t="shared" si="21"/>
        <v>84.4559585492228</v>
      </c>
      <c r="J260" s="101"/>
      <c r="L260" s="102"/>
    </row>
    <row r="261" spans="1:12" ht="30.75" customHeight="1">
      <c r="A261" s="88"/>
      <c r="B261" s="71" t="s">
        <v>9</v>
      </c>
      <c r="C261" s="54" t="s">
        <v>182</v>
      </c>
      <c r="D261" s="108">
        <v>21.7</v>
      </c>
      <c r="E261" s="108"/>
      <c r="F261" s="108">
        <v>21.7</v>
      </c>
      <c r="G261" s="107"/>
      <c r="H261" s="107">
        <f t="shared" si="20"/>
        <v>0</v>
      </c>
      <c r="I261" s="114">
        <f t="shared" si="21"/>
        <v>100</v>
      </c>
      <c r="J261" s="101"/>
      <c r="L261" s="102"/>
    </row>
    <row r="262" spans="1:12" ht="47.25" hidden="1">
      <c r="A262" s="88"/>
      <c r="B262" s="71" t="s">
        <v>9</v>
      </c>
      <c r="C262" s="54" t="s">
        <v>137</v>
      </c>
      <c r="D262" s="108"/>
      <c r="E262" s="108"/>
      <c r="F262" s="108">
        <v>0</v>
      </c>
      <c r="G262" s="107"/>
      <c r="H262" s="107">
        <f t="shared" si="20"/>
        <v>0</v>
      </c>
      <c r="I262" s="114" t="e">
        <f t="shared" si="21"/>
        <v>#DIV/0!</v>
      </c>
      <c r="J262" s="101"/>
      <c r="L262" s="102"/>
    </row>
    <row r="263" spans="1:12" ht="15.75">
      <c r="A263" s="88"/>
      <c r="B263" s="71" t="s">
        <v>523</v>
      </c>
      <c r="C263" s="54" t="s">
        <v>318</v>
      </c>
      <c r="D263" s="108">
        <f>D264+D272+D265+D268+D269+D271+D266+D267+D270</f>
        <v>432.5000000000004</v>
      </c>
      <c r="E263" s="108">
        <f>E264+E272+E265+E268+E269+E271+E266+E267+E270</f>
        <v>0</v>
      </c>
      <c r="F263" s="108">
        <f>F264+F272+F265+F268+F269+F271+F266+F267+F270</f>
        <v>427.2</v>
      </c>
      <c r="G263" s="107"/>
      <c r="H263" s="107">
        <f t="shared" si="20"/>
        <v>-5.300000000000409</v>
      </c>
      <c r="I263" s="114">
        <f t="shared" si="21"/>
        <v>98.77456647398834</v>
      </c>
      <c r="J263" s="101"/>
      <c r="L263" s="102"/>
    </row>
    <row r="264" spans="1:12" ht="63">
      <c r="A264" s="88" t="s">
        <v>373</v>
      </c>
      <c r="B264" s="63" t="s">
        <v>524</v>
      </c>
      <c r="C264" s="62" t="s">
        <v>151</v>
      </c>
      <c r="D264" s="112">
        <v>306</v>
      </c>
      <c r="E264" s="112"/>
      <c r="F264" s="107">
        <v>306</v>
      </c>
      <c r="G264" s="107"/>
      <c r="H264" s="107">
        <f t="shared" si="20"/>
        <v>0</v>
      </c>
      <c r="I264" s="114">
        <f t="shared" si="21"/>
        <v>100</v>
      </c>
      <c r="J264" s="101"/>
      <c r="L264" s="102"/>
    </row>
    <row r="265" spans="1:12" ht="78.75">
      <c r="A265" s="126"/>
      <c r="B265" s="71" t="s">
        <v>524</v>
      </c>
      <c r="C265" s="62" t="s">
        <v>227</v>
      </c>
      <c r="D265" s="108">
        <v>110</v>
      </c>
      <c r="E265" s="108"/>
      <c r="F265" s="108">
        <v>110</v>
      </c>
      <c r="G265" s="107"/>
      <c r="H265" s="107">
        <f t="shared" si="20"/>
        <v>0</v>
      </c>
      <c r="I265" s="114">
        <f t="shared" si="21"/>
        <v>100</v>
      </c>
      <c r="J265" s="58"/>
      <c r="L265" s="103"/>
    </row>
    <row r="266" spans="1:12" ht="68.25" customHeight="1">
      <c r="A266" s="126"/>
      <c r="B266" s="71" t="s">
        <v>524</v>
      </c>
      <c r="C266" s="62" t="s">
        <v>24</v>
      </c>
      <c r="D266" s="108">
        <v>16.5</v>
      </c>
      <c r="E266" s="108"/>
      <c r="F266" s="108">
        <v>11.2</v>
      </c>
      <c r="G266" s="107"/>
      <c r="H266" s="107">
        <f t="shared" si="20"/>
        <v>-5.300000000000001</v>
      </c>
      <c r="I266" s="114">
        <f t="shared" si="21"/>
        <v>67.87878787878788</v>
      </c>
      <c r="J266" s="58">
        <f>F243+F244+F239+F235+F223+F197+F198+F195</f>
        <v>2559.6</v>
      </c>
      <c r="K266" s="45">
        <f>J266-F189</f>
        <v>-5908</v>
      </c>
      <c r="L266" s="103"/>
    </row>
    <row r="267" spans="1:12" ht="78.75" hidden="1">
      <c r="A267" s="126"/>
      <c r="B267" s="71" t="s">
        <v>524</v>
      </c>
      <c r="C267" s="62" t="s">
        <v>225</v>
      </c>
      <c r="D267" s="108"/>
      <c r="E267" s="108"/>
      <c r="F267" s="108"/>
      <c r="G267" s="107"/>
      <c r="H267" s="107">
        <f t="shared" si="20"/>
        <v>0</v>
      </c>
      <c r="I267" s="114" t="e">
        <f t="shared" si="21"/>
        <v>#DIV/0!</v>
      </c>
      <c r="J267" s="58"/>
      <c r="L267" s="103"/>
    </row>
    <row r="268" spans="1:12" ht="100.5" customHeight="1" hidden="1">
      <c r="A268" s="126"/>
      <c r="B268" s="71" t="s">
        <v>524</v>
      </c>
      <c r="C268" s="54" t="s">
        <v>328</v>
      </c>
      <c r="D268" s="108"/>
      <c r="E268" s="108"/>
      <c r="F268" s="108">
        <v>0</v>
      </c>
      <c r="G268" s="107"/>
      <c r="H268" s="107">
        <f t="shared" si="20"/>
        <v>0</v>
      </c>
      <c r="I268" s="114" t="e">
        <f t="shared" si="21"/>
        <v>#DIV/0!</v>
      </c>
      <c r="J268" s="58"/>
      <c r="L268" s="103"/>
    </row>
    <row r="269" spans="1:12" ht="78.75" hidden="1">
      <c r="A269" s="126"/>
      <c r="B269" s="71" t="s">
        <v>524</v>
      </c>
      <c r="C269" s="54" t="s">
        <v>452</v>
      </c>
      <c r="D269" s="108"/>
      <c r="E269" s="108"/>
      <c r="F269" s="108"/>
      <c r="G269" s="107"/>
      <c r="H269" s="107">
        <f t="shared" si="20"/>
        <v>0</v>
      </c>
      <c r="I269" s="114" t="e">
        <f t="shared" si="21"/>
        <v>#DIV/0!</v>
      </c>
      <c r="J269" s="58"/>
      <c r="L269" s="103"/>
    </row>
    <row r="270" spans="1:12" ht="63" hidden="1">
      <c r="A270" s="126"/>
      <c r="B270" s="71" t="s">
        <v>524</v>
      </c>
      <c r="C270" s="54" t="s">
        <v>283</v>
      </c>
      <c r="D270" s="108"/>
      <c r="E270" s="108"/>
      <c r="F270" s="108"/>
      <c r="G270" s="107"/>
      <c r="H270" s="107">
        <f t="shared" si="20"/>
        <v>0</v>
      </c>
      <c r="I270" s="114" t="e">
        <f t="shared" si="21"/>
        <v>#DIV/0!</v>
      </c>
      <c r="J270" s="58"/>
      <c r="L270" s="103"/>
    </row>
    <row r="271" spans="1:12" ht="0.75" customHeight="1" hidden="1">
      <c r="A271" s="126"/>
      <c r="B271" s="71" t="s">
        <v>524</v>
      </c>
      <c r="C271" s="54" t="s">
        <v>226</v>
      </c>
      <c r="D271" s="108"/>
      <c r="E271" s="108"/>
      <c r="F271" s="108"/>
      <c r="G271" s="107"/>
      <c r="H271" s="107">
        <f t="shared" si="20"/>
        <v>0</v>
      </c>
      <c r="I271" s="114" t="e">
        <f t="shared" si="21"/>
        <v>#DIV/0!</v>
      </c>
      <c r="J271" s="58"/>
      <c r="L271" s="103"/>
    </row>
    <row r="272" spans="1:12" ht="20.25" customHeight="1" hidden="1">
      <c r="A272" s="126" t="s">
        <v>363</v>
      </c>
      <c r="B272" s="71" t="s">
        <v>91</v>
      </c>
      <c r="C272" s="73" t="s">
        <v>95</v>
      </c>
      <c r="D272" s="108">
        <f>4444.8-4246.99-197.81</f>
        <v>3.979039320256561E-13</v>
      </c>
      <c r="E272" s="108"/>
      <c r="F272" s="108">
        <v>0</v>
      </c>
      <c r="G272" s="107"/>
      <c r="H272" s="107">
        <f t="shared" si="20"/>
        <v>-3.979039320256561E-13</v>
      </c>
      <c r="I272" s="114">
        <f t="shared" si="21"/>
        <v>0</v>
      </c>
      <c r="J272" s="58"/>
      <c r="L272" s="103"/>
    </row>
    <row r="273" spans="1:12" s="136" customFormat="1" ht="15.75">
      <c r="A273" s="137"/>
      <c r="B273" s="137"/>
      <c r="C273" s="138" t="s">
        <v>4</v>
      </c>
      <c r="D273" s="139">
        <f>D274+D277+D283+D286+D290</f>
        <v>3892.2000000000003</v>
      </c>
      <c r="E273" s="139">
        <f>E274+E277+E283+E286+E290</f>
        <v>0</v>
      </c>
      <c r="F273" s="139">
        <f>F274+F277+F283+F286+F290</f>
        <v>3609.2999999999997</v>
      </c>
      <c r="G273" s="139">
        <f>G274+G277+G283+G286+G290</f>
        <v>0</v>
      </c>
      <c r="H273" s="140">
        <f t="shared" si="20"/>
        <v>-282.90000000000055</v>
      </c>
      <c r="I273" s="141">
        <f t="shared" si="21"/>
        <v>92.73161708031446</v>
      </c>
      <c r="J273" s="142"/>
      <c r="L273" s="143"/>
    </row>
    <row r="274" spans="1:12" ht="15.75">
      <c r="A274" s="95" t="s">
        <v>350</v>
      </c>
      <c r="B274" s="63" t="s">
        <v>351</v>
      </c>
      <c r="C274" s="78" t="s">
        <v>447</v>
      </c>
      <c r="D274" s="112">
        <f>D275+D276</f>
        <v>54</v>
      </c>
      <c r="E274" s="112">
        <f>E275+E276</f>
        <v>0</v>
      </c>
      <c r="F274" s="112">
        <f>F275+F276</f>
        <v>48.699999999999996</v>
      </c>
      <c r="G274" s="112">
        <f>G275+G276</f>
        <v>0</v>
      </c>
      <c r="H274" s="115">
        <f t="shared" si="20"/>
        <v>-5.300000000000004</v>
      </c>
      <c r="I274" s="114">
        <f t="shared" si="21"/>
        <v>90.18518518518518</v>
      </c>
      <c r="J274" s="58"/>
      <c r="L274" s="103"/>
    </row>
    <row r="275" spans="1:12" ht="20.25" customHeight="1">
      <c r="A275" s="95" t="s">
        <v>350</v>
      </c>
      <c r="B275" s="63" t="s">
        <v>351</v>
      </c>
      <c r="C275" s="73" t="s">
        <v>57</v>
      </c>
      <c r="D275" s="112">
        <v>44.4</v>
      </c>
      <c r="E275" s="112"/>
      <c r="F275" s="112">
        <v>44.4</v>
      </c>
      <c r="G275" s="112"/>
      <c r="H275" s="115">
        <f t="shared" si="20"/>
        <v>0</v>
      </c>
      <c r="I275" s="114">
        <f t="shared" si="21"/>
        <v>100</v>
      </c>
      <c r="J275" s="58"/>
      <c r="L275" s="103"/>
    </row>
    <row r="276" spans="1:12" ht="17.25" customHeight="1">
      <c r="A276" s="95" t="s">
        <v>350</v>
      </c>
      <c r="B276" s="63" t="s">
        <v>351</v>
      </c>
      <c r="C276" s="54" t="s">
        <v>269</v>
      </c>
      <c r="D276" s="112">
        <v>9.6</v>
      </c>
      <c r="E276" s="112"/>
      <c r="F276" s="112">
        <v>4.3</v>
      </c>
      <c r="G276" s="112"/>
      <c r="H276" s="115">
        <f t="shared" si="20"/>
        <v>-5.3</v>
      </c>
      <c r="I276" s="114">
        <f t="shared" si="21"/>
        <v>44.79166666666667</v>
      </c>
      <c r="J276" s="58"/>
      <c r="L276" s="103"/>
    </row>
    <row r="277" spans="1:12" ht="15.75">
      <c r="A277" s="88" t="s">
        <v>352</v>
      </c>
      <c r="B277" s="63" t="s">
        <v>353</v>
      </c>
      <c r="C277" s="73" t="s">
        <v>319</v>
      </c>
      <c r="D277" s="112">
        <f>D278+D279+D280+D281+D282</f>
        <v>3596</v>
      </c>
      <c r="E277" s="112">
        <f>E278+E279+E280+E281+E282</f>
        <v>0</v>
      </c>
      <c r="F277" s="112">
        <f>F278+F279+F280+F281+F282</f>
        <v>3345.3</v>
      </c>
      <c r="G277" s="112"/>
      <c r="H277" s="115">
        <f t="shared" si="20"/>
        <v>-250.69999999999982</v>
      </c>
      <c r="I277" s="114">
        <f t="shared" si="21"/>
        <v>93.02836484983315</v>
      </c>
      <c r="J277" s="58"/>
      <c r="L277" s="103"/>
    </row>
    <row r="278" spans="1:12" ht="15.75">
      <c r="A278" s="88"/>
      <c r="B278" s="63" t="s">
        <v>411</v>
      </c>
      <c r="C278" s="62" t="s">
        <v>65</v>
      </c>
      <c r="D278" s="112">
        <v>1885.8</v>
      </c>
      <c r="E278" s="112"/>
      <c r="F278" s="112">
        <v>1743.4</v>
      </c>
      <c r="G278" s="112"/>
      <c r="H278" s="115">
        <f t="shared" si="20"/>
        <v>-142.39999999999986</v>
      </c>
      <c r="I278" s="114">
        <f t="shared" si="21"/>
        <v>92.44882808357197</v>
      </c>
      <c r="J278" s="58"/>
      <c r="L278" s="103"/>
    </row>
    <row r="279" spans="1:12" ht="15.75">
      <c r="A279" s="88"/>
      <c r="B279" s="63" t="s">
        <v>413</v>
      </c>
      <c r="C279" s="62" t="s">
        <v>64</v>
      </c>
      <c r="D279" s="112">
        <v>1693.4</v>
      </c>
      <c r="E279" s="112"/>
      <c r="F279" s="112">
        <v>1587.6</v>
      </c>
      <c r="G279" s="112"/>
      <c r="H279" s="115">
        <f t="shared" si="20"/>
        <v>-105.80000000000018</v>
      </c>
      <c r="I279" s="114">
        <f t="shared" si="21"/>
        <v>93.75221447974488</v>
      </c>
      <c r="J279" s="58"/>
      <c r="L279" s="103"/>
    </row>
    <row r="280" spans="1:12" ht="15.75">
      <c r="A280" s="88"/>
      <c r="B280" s="63" t="s">
        <v>415</v>
      </c>
      <c r="C280" s="73" t="s">
        <v>450</v>
      </c>
      <c r="D280" s="112">
        <v>8.8</v>
      </c>
      <c r="E280" s="112"/>
      <c r="F280" s="112">
        <v>6.3</v>
      </c>
      <c r="G280" s="112"/>
      <c r="H280" s="115">
        <f t="shared" si="20"/>
        <v>-2.500000000000001</v>
      </c>
      <c r="I280" s="114">
        <f t="shared" si="21"/>
        <v>71.59090909090908</v>
      </c>
      <c r="J280" s="58"/>
      <c r="L280" s="103"/>
    </row>
    <row r="281" spans="1:12" ht="30.75" customHeight="1">
      <c r="A281" s="88"/>
      <c r="B281" s="63" t="s">
        <v>432</v>
      </c>
      <c r="C281" s="73" t="s">
        <v>457</v>
      </c>
      <c r="D281" s="112">
        <v>8</v>
      </c>
      <c r="E281" s="112"/>
      <c r="F281" s="112">
        <v>8</v>
      </c>
      <c r="G281" s="112"/>
      <c r="H281" s="115">
        <f t="shared" si="20"/>
        <v>0</v>
      </c>
      <c r="I281" s="114">
        <f t="shared" si="21"/>
        <v>100</v>
      </c>
      <c r="J281" s="58"/>
      <c r="L281" s="103"/>
    </row>
    <row r="282" spans="1:12" ht="31.5" hidden="1">
      <c r="A282" s="88"/>
      <c r="B282" s="63" t="s">
        <v>427</v>
      </c>
      <c r="C282" s="73" t="s">
        <v>458</v>
      </c>
      <c r="D282" s="112"/>
      <c r="E282" s="112"/>
      <c r="F282" s="112"/>
      <c r="G282" s="112"/>
      <c r="H282" s="115">
        <f t="shared" si="20"/>
        <v>0</v>
      </c>
      <c r="I282" s="114" t="e">
        <f t="shared" si="21"/>
        <v>#DIV/0!</v>
      </c>
      <c r="J282" s="58"/>
      <c r="L282" s="103"/>
    </row>
    <row r="283" spans="1:12" ht="15.75">
      <c r="A283" s="88"/>
      <c r="B283" s="63" t="s">
        <v>355</v>
      </c>
      <c r="C283" s="73" t="s">
        <v>320</v>
      </c>
      <c r="D283" s="112">
        <f>D284+D285</f>
        <v>78.4</v>
      </c>
      <c r="E283" s="112">
        <f>E284+E285</f>
        <v>0</v>
      </c>
      <c r="F283" s="112">
        <f>F284+F285</f>
        <v>77.7</v>
      </c>
      <c r="G283" s="112"/>
      <c r="H283" s="115">
        <f t="shared" si="20"/>
        <v>-0.7000000000000028</v>
      </c>
      <c r="I283" s="114">
        <f t="shared" si="21"/>
        <v>99.10714285714285</v>
      </c>
      <c r="J283" s="58"/>
      <c r="L283" s="103"/>
    </row>
    <row r="284" spans="1:12" ht="63" hidden="1">
      <c r="A284" s="88"/>
      <c r="B284" s="63" t="s">
        <v>39</v>
      </c>
      <c r="C284" s="54" t="s">
        <v>290</v>
      </c>
      <c r="D284" s="108"/>
      <c r="E284" s="108"/>
      <c r="F284" s="107"/>
      <c r="G284" s="107"/>
      <c r="H284" s="115">
        <f t="shared" si="20"/>
        <v>0</v>
      </c>
      <c r="I284" s="114" t="e">
        <f t="shared" si="21"/>
        <v>#DIV/0!</v>
      </c>
      <c r="J284" s="58"/>
      <c r="L284" s="103"/>
    </row>
    <row r="285" spans="1:12" ht="63">
      <c r="A285" s="95" t="s">
        <v>366</v>
      </c>
      <c r="B285" s="63" t="s">
        <v>367</v>
      </c>
      <c r="C285" s="73" t="s">
        <v>53</v>
      </c>
      <c r="D285" s="108">
        <v>78.4</v>
      </c>
      <c r="E285" s="108"/>
      <c r="F285" s="107">
        <v>77.7</v>
      </c>
      <c r="G285" s="107">
        <f>F285-L277</f>
        <v>77.7</v>
      </c>
      <c r="H285" s="115">
        <f aca="true" t="shared" si="22" ref="H285:H314">F285-D285</f>
        <v>-0.7000000000000028</v>
      </c>
      <c r="I285" s="114">
        <f aca="true" t="shared" si="23" ref="I285:I314">F285/D285*100</f>
        <v>99.10714285714285</v>
      </c>
      <c r="J285" s="58"/>
      <c r="L285" s="103"/>
    </row>
    <row r="286" spans="1:12" ht="15.75">
      <c r="A286" s="123" t="s">
        <v>377</v>
      </c>
      <c r="B286" s="71" t="s">
        <v>390</v>
      </c>
      <c r="C286" s="54" t="s">
        <v>321</v>
      </c>
      <c r="D286" s="112">
        <f>D287+D288+D289</f>
        <v>163.79999999999998</v>
      </c>
      <c r="E286" s="112">
        <f>E287+E288+E289</f>
        <v>0</v>
      </c>
      <c r="F286" s="112">
        <f>F287+F288+F289</f>
        <v>137.6</v>
      </c>
      <c r="G286" s="112"/>
      <c r="H286" s="115">
        <f t="shared" si="22"/>
        <v>-26.19999999999999</v>
      </c>
      <c r="I286" s="114">
        <f t="shared" si="23"/>
        <v>84.004884004884</v>
      </c>
      <c r="J286" s="58"/>
      <c r="L286" s="103"/>
    </row>
    <row r="287" spans="1:12" ht="15" customHeight="1">
      <c r="A287" s="123"/>
      <c r="B287" s="71" t="s">
        <v>504</v>
      </c>
      <c r="C287" s="85" t="s">
        <v>296</v>
      </c>
      <c r="D287" s="112">
        <v>0.1</v>
      </c>
      <c r="E287" s="112"/>
      <c r="F287" s="112">
        <v>0.1</v>
      </c>
      <c r="G287" s="112"/>
      <c r="H287" s="115">
        <f t="shared" si="22"/>
        <v>0</v>
      </c>
      <c r="I287" s="114">
        <f t="shared" si="23"/>
        <v>100</v>
      </c>
      <c r="J287" s="58"/>
      <c r="L287" s="103"/>
    </row>
    <row r="288" spans="1:12" ht="15.75">
      <c r="A288" s="123"/>
      <c r="B288" s="71" t="s">
        <v>338</v>
      </c>
      <c r="C288" s="85" t="s">
        <v>323</v>
      </c>
      <c r="D288" s="112">
        <v>6.1</v>
      </c>
      <c r="E288" s="112"/>
      <c r="F288" s="112">
        <v>6.1</v>
      </c>
      <c r="G288" s="112"/>
      <c r="H288" s="115">
        <f t="shared" si="22"/>
        <v>0</v>
      </c>
      <c r="I288" s="114">
        <f t="shared" si="23"/>
        <v>100</v>
      </c>
      <c r="J288" s="58"/>
      <c r="L288" s="103"/>
    </row>
    <row r="289" spans="1:12" ht="15.75">
      <c r="A289" s="123"/>
      <c r="B289" s="71" t="s">
        <v>505</v>
      </c>
      <c r="C289" s="127" t="s">
        <v>322</v>
      </c>
      <c r="D289" s="112">
        <v>157.6</v>
      </c>
      <c r="E289" s="112"/>
      <c r="F289" s="112">
        <v>131.4</v>
      </c>
      <c r="G289" s="112"/>
      <c r="H289" s="115">
        <f t="shared" si="22"/>
        <v>-26.19999999999999</v>
      </c>
      <c r="I289" s="114">
        <f t="shared" si="23"/>
        <v>83.3756345177665</v>
      </c>
      <c r="J289" s="58"/>
      <c r="L289" s="103"/>
    </row>
    <row r="290" spans="1:12" ht="30.75" customHeight="1" hidden="1">
      <c r="A290" s="123"/>
      <c r="B290" s="71" t="s">
        <v>379</v>
      </c>
      <c r="C290" s="62" t="s">
        <v>299</v>
      </c>
      <c r="D290" s="112">
        <f>D291</f>
        <v>0</v>
      </c>
      <c r="E290" s="112">
        <f>E291</f>
        <v>0</v>
      </c>
      <c r="F290" s="112">
        <f>F291</f>
        <v>0</v>
      </c>
      <c r="G290" s="112"/>
      <c r="H290" s="115">
        <f t="shared" si="22"/>
        <v>0</v>
      </c>
      <c r="I290" s="114" t="e">
        <f t="shared" si="23"/>
        <v>#DIV/0!</v>
      </c>
      <c r="J290" s="58"/>
      <c r="L290" s="103"/>
    </row>
    <row r="291" spans="1:12" ht="31.5" hidden="1">
      <c r="A291" s="123"/>
      <c r="B291" s="71" t="s">
        <v>380</v>
      </c>
      <c r="C291" s="62" t="s">
        <v>58</v>
      </c>
      <c r="D291" s="112"/>
      <c r="E291" s="112"/>
      <c r="F291" s="112"/>
      <c r="G291" s="112"/>
      <c r="H291" s="115">
        <f t="shared" si="22"/>
        <v>0</v>
      </c>
      <c r="I291" s="114" t="e">
        <f t="shared" si="23"/>
        <v>#DIV/0!</v>
      </c>
      <c r="J291" s="58"/>
      <c r="L291" s="103"/>
    </row>
    <row r="292" spans="1:12" s="136" customFormat="1" ht="15.75">
      <c r="A292" s="144"/>
      <c r="B292" s="145"/>
      <c r="C292" s="138" t="s">
        <v>6</v>
      </c>
      <c r="D292" s="139">
        <f>D293+D294+D301+D305+D306+D312</f>
        <v>1429.71</v>
      </c>
      <c r="E292" s="139">
        <f>E293+E294+E301+E305+E306+E312</f>
        <v>0.1</v>
      </c>
      <c r="F292" s="139">
        <f>F293+F294+F301+F305+F306+F312</f>
        <v>1428.71</v>
      </c>
      <c r="G292" s="139"/>
      <c r="H292" s="140">
        <f t="shared" si="22"/>
        <v>-1</v>
      </c>
      <c r="I292" s="141">
        <f t="shared" si="23"/>
        <v>99.93005574557078</v>
      </c>
      <c r="J292" s="142"/>
      <c r="L292" s="143"/>
    </row>
    <row r="293" spans="1:12" ht="15.75">
      <c r="A293" s="95"/>
      <c r="B293" s="63" t="s">
        <v>351</v>
      </c>
      <c r="C293" s="78" t="s">
        <v>108</v>
      </c>
      <c r="D293" s="112">
        <v>3.7</v>
      </c>
      <c r="E293" s="112"/>
      <c r="F293" s="112">
        <v>2.9</v>
      </c>
      <c r="G293" s="112"/>
      <c r="H293" s="115">
        <f t="shared" si="22"/>
        <v>-0.8000000000000003</v>
      </c>
      <c r="I293" s="114">
        <f t="shared" si="23"/>
        <v>78.37837837837837</v>
      </c>
      <c r="J293" s="58"/>
      <c r="L293" s="103"/>
    </row>
    <row r="294" spans="1:12" ht="15.75">
      <c r="A294" s="88" t="s">
        <v>352</v>
      </c>
      <c r="B294" s="63" t="s">
        <v>353</v>
      </c>
      <c r="C294" s="73" t="s">
        <v>319</v>
      </c>
      <c r="D294" s="112">
        <f>D295+D296+D297+D298+D300+D299</f>
        <v>1038.11</v>
      </c>
      <c r="E294" s="112">
        <f>E295+E296+E297+E298+E300+E299</f>
        <v>0</v>
      </c>
      <c r="F294" s="112">
        <f>F295+F296+F297+F298+F300+F299</f>
        <v>1037.9099999999999</v>
      </c>
      <c r="G294" s="112"/>
      <c r="H294" s="115">
        <f t="shared" si="22"/>
        <v>-0.20000000000004547</v>
      </c>
      <c r="I294" s="114">
        <f t="shared" si="23"/>
        <v>99.98073421891706</v>
      </c>
      <c r="J294" s="58"/>
      <c r="L294" s="103"/>
    </row>
    <row r="295" spans="1:12" ht="15.75">
      <c r="A295" s="88"/>
      <c r="B295" s="63" t="s">
        <v>411</v>
      </c>
      <c r="C295" s="62" t="s">
        <v>65</v>
      </c>
      <c r="D295" s="112">
        <v>727.8</v>
      </c>
      <c r="E295" s="112"/>
      <c r="F295" s="112">
        <v>727.8</v>
      </c>
      <c r="G295" s="112"/>
      <c r="H295" s="115">
        <f t="shared" si="22"/>
        <v>0</v>
      </c>
      <c r="I295" s="114">
        <f t="shared" si="23"/>
        <v>100</v>
      </c>
      <c r="J295" s="58"/>
      <c r="L295" s="103"/>
    </row>
    <row r="296" spans="1:12" ht="15.75">
      <c r="A296" s="88"/>
      <c r="B296" s="63" t="s">
        <v>413</v>
      </c>
      <c r="C296" s="62" t="s">
        <v>64</v>
      </c>
      <c r="D296" s="112">
        <v>287.2</v>
      </c>
      <c r="E296" s="112"/>
      <c r="F296" s="112">
        <v>287</v>
      </c>
      <c r="G296" s="112"/>
      <c r="H296" s="115">
        <f t="shared" si="22"/>
        <v>-0.19999999999998863</v>
      </c>
      <c r="I296" s="114">
        <f t="shared" si="23"/>
        <v>99.93036211699165</v>
      </c>
      <c r="J296" s="58"/>
      <c r="L296" s="103"/>
    </row>
    <row r="297" spans="1:12" ht="15.75">
      <c r="A297" s="88"/>
      <c r="B297" s="63" t="s">
        <v>415</v>
      </c>
      <c r="C297" s="73" t="s">
        <v>450</v>
      </c>
      <c r="D297" s="112">
        <v>23.1</v>
      </c>
      <c r="E297" s="112"/>
      <c r="F297" s="112">
        <v>23.1</v>
      </c>
      <c r="G297" s="112"/>
      <c r="H297" s="115">
        <f t="shared" si="22"/>
        <v>0</v>
      </c>
      <c r="I297" s="114">
        <f t="shared" si="23"/>
        <v>100</v>
      </c>
      <c r="J297" s="58"/>
      <c r="L297" s="103"/>
    </row>
    <row r="298" spans="1:12" ht="0.75" customHeight="1" hidden="1">
      <c r="A298" s="88"/>
      <c r="B298" s="63" t="s">
        <v>430</v>
      </c>
      <c r="C298" s="73" t="s">
        <v>66</v>
      </c>
      <c r="D298" s="112"/>
      <c r="E298" s="112"/>
      <c r="F298" s="112"/>
      <c r="G298" s="112"/>
      <c r="H298" s="115">
        <f t="shared" si="22"/>
        <v>0</v>
      </c>
      <c r="I298" s="114" t="e">
        <f t="shared" si="23"/>
        <v>#DIV/0!</v>
      </c>
      <c r="J298" s="58"/>
      <c r="L298" s="103"/>
    </row>
    <row r="299" spans="1:12" ht="31.5" hidden="1">
      <c r="A299" s="88"/>
      <c r="B299" s="63" t="s">
        <v>432</v>
      </c>
      <c r="C299" s="73" t="s">
        <v>457</v>
      </c>
      <c r="D299" s="112"/>
      <c r="E299" s="112"/>
      <c r="F299" s="112"/>
      <c r="G299" s="112"/>
      <c r="H299" s="115">
        <f t="shared" si="22"/>
        <v>0</v>
      </c>
      <c r="I299" s="114" t="e">
        <f t="shared" si="23"/>
        <v>#DIV/0!</v>
      </c>
      <c r="J299" s="58"/>
      <c r="L299" s="103"/>
    </row>
    <row r="300" spans="1:12" ht="24" customHeight="1">
      <c r="A300" s="88"/>
      <c r="B300" s="63" t="s">
        <v>427</v>
      </c>
      <c r="C300" s="73" t="s">
        <v>458</v>
      </c>
      <c r="D300" s="146">
        <v>0.01</v>
      </c>
      <c r="E300" s="146"/>
      <c r="F300" s="146">
        <v>0.01</v>
      </c>
      <c r="G300" s="146"/>
      <c r="H300" s="115">
        <f t="shared" si="22"/>
        <v>0</v>
      </c>
      <c r="I300" s="114">
        <f t="shared" si="23"/>
        <v>100</v>
      </c>
      <c r="J300" s="58"/>
      <c r="L300" s="103"/>
    </row>
    <row r="301" spans="1:12" ht="0.75" customHeight="1" hidden="1">
      <c r="A301" s="88"/>
      <c r="B301" s="63" t="s">
        <v>355</v>
      </c>
      <c r="C301" s="73" t="s">
        <v>320</v>
      </c>
      <c r="D301" s="112">
        <f>D302+D303+D304</f>
        <v>341.5</v>
      </c>
      <c r="E301" s="112">
        <f>E302+E303+E304</f>
        <v>0</v>
      </c>
      <c r="F301" s="112">
        <f>F302+F303+F304</f>
        <v>341.5</v>
      </c>
      <c r="G301" s="112"/>
      <c r="H301" s="115">
        <f t="shared" si="22"/>
        <v>0</v>
      </c>
      <c r="I301" s="114">
        <f t="shared" si="23"/>
        <v>100</v>
      </c>
      <c r="J301" s="58"/>
      <c r="L301" s="103"/>
    </row>
    <row r="302" spans="1:12" ht="31.5" hidden="1">
      <c r="A302" s="88"/>
      <c r="B302" s="63" t="s">
        <v>364</v>
      </c>
      <c r="C302" s="73" t="s">
        <v>201</v>
      </c>
      <c r="D302" s="112"/>
      <c r="E302" s="112"/>
      <c r="F302" s="112"/>
      <c r="G302" s="112"/>
      <c r="H302" s="115">
        <f t="shared" si="22"/>
        <v>0</v>
      </c>
      <c r="I302" s="114" t="e">
        <f t="shared" si="23"/>
        <v>#DIV/0!</v>
      </c>
      <c r="J302" s="58"/>
      <c r="L302" s="103"/>
    </row>
    <row r="303" spans="1:12" ht="31.5" hidden="1">
      <c r="A303" s="88"/>
      <c r="B303" s="63" t="s">
        <v>420</v>
      </c>
      <c r="C303" s="73" t="s">
        <v>51</v>
      </c>
      <c r="D303" s="112"/>
      <c r="E303" s="112"/>
      <c r="F303" s="112"/>
      <c r="G303" s="112"/>
      <c r="H303" s="115">
        <f t="shared" si="22"/>
        <v>0</v>
      </c>
      <c r="I303" s="114" t="e">
        <f t="shared" si="23"/>
        <v>#DIV/0!</v>
      </c>
      <c r="J303" s="58"/>
      <c r="L303" s="103"/>
    </row>
    <row r="304" spans="1:12" ht="63">
      <c r="A304" s="88"/>
      <c r="B304" s="63" t="s">
        <v>367</v>
      </c>
      <c r="C304" s="73" t="s">
        <v>53</v>
      </c>
      <c r="D304" s="112">
        <v>341.5</v>
      </c>
      <c r="E304" s="112"/>
      <c r="F304" s="112">
        <v>341.5</v>
      </c>
      <c r="G304" s="112"/>
      <c r="H304" s="115">
        <f t="shared" si="22"/>
        <v>0</v>
      </c>
      <c r="I304" s="114">
        <f t="shared" si="23"/>
        <v>100</v>
      </c>
      <c r="J304" s="58"/>
      <c r="L304" s="103"/>
    </row>
    <row r="305" spans="1:12" ht="50.25" customHeight="1">
      <c r="A305" s="95" t="s">
        <v>366</v>
      </c>
      <c r="B305" s="63" t="s">
        <v>376</v>
      </c>
      <c r="C305" s="54" t="s">
        <v>324</v>
      </c>
      <c r="D305" s="108">
        <v>10</v>
      </c>
      <c r="E305" s="108"/>
      <c r="F305" s="108">
        <v>10</v>
      </c>
      <c r="G305" s="107"/>
      <c r="H305" s="115">
        <f t="shared" si="22"/>
        <v>0</v>
      </c>
      <c r="I305" s="114">
        <f t="shared" si="23"/>
        <v>100</v>
      </c>
      <c r="J305" s="58"/>
      <c r="L305" s="103"/>
    </row>
    <row r="306" spans="1:12" ht="15.75">
      <c r="A306" s="123" t="s">
        <v>377</v>
      </c>
      <c r="B306" s="71" t="s">
        <v>390</v>
      </c>
      <c r="C306" s="62" t="s">
        <v>321</v>
      </c>
      <c r="D306" s="116">
        <f>D307+D308+D309+D310</f>
        <v>34.4</v>
      </c>
      <c r="E306" s="116">
        <f>E307+E308+E309+E310</f>
        <v>0</v>
      </c>
      <c r="F306" s="116">
        <f>F307+F308+F309+F310</f>
        <v>34.4</v>
      </c>
      <c r="G306" s="112"/>
      <c r="H306" s="115">
        <f t="shared" si="22"/>
        <v>0</v>
      </c>
      <c r="I306" s="114">
        <f t="shared" si="23"/>
        <v>100</v>
      </c>
      <c r="J306" s="58"/>
      <c r="L306" s="103"/>
    </row>
    <row r="307" spans="1:12" ht="15.75">
      <c r="A307" s="123"/>
      <c r="B307" s="71" t="s">
        <v>503</v>
      </c>
      <c r="C307" s="85" t="s">
        <v>325</v>
      </c>
      <c r="D307" s="116">
        <v>11.2</v>
      </c>
      <c r="E307" s="112"/>
      <c r="F307" s="112">
        <v>11.2</v>
      </c>
      <c r="G307" s="112"/>
      <c r="H307" s="115">
        <f t="shared" si="22"/>
        <v>0</v>
      </c>
      <c r="I307" s="114">
        <f t="shared" si="23"/>
        <v>100</v>
      </c>
      <c r="J307" s="58"/>
      <c r="L307" s="103"/>
    </row>
    <row r="308" spans="1:12" ht="15.75">
      <c r="A308" s="123"/>
      <c r="B308" s="71" t="s">
        <v>504</v>
      </c>
      <c r="C308" s="85" t="s">
        <v>231</v>
      </c>
      <c r="D308" s="116">
        <v>0.2</v>
      </c>
      <c r="E308" s="112"/>
      <c r="F308" s="112">
        <v>0.2</v>
      </c>
      <c r="G308" s="112"/>
      <c r="H308" s="115">
        <f t="shared" si="22"/>
        <v>0</v>
      </c>
      <c r="I308" s="114">
        <f t="shared" si="23"/>
        <v>100</v>
      </c>
      <c r="J308" s="58"/>
      <c r="L308" s="103"/>
    </row>
    <row r="309" spans="1:12" ht="15.75">
      <c r="A309" s="123"/>
      <c r="B309" s="71" t="s">
        <v>505</v>
      </c>
      <c r="C309" s="127" t="s">
        <v>322</v>
      </c>
      <c r="D309" s="116">
        <v>0.7</v>
      </c>
      <c r="E309" s="112"/>
      <c r="F309" s="112">
        <v>0.7</v>
      </c>
      <c r="G309" s="112"/>
      <c r="H309" s="115">
        <f t="shared" si="22"/>
        <v>0</v>
      </c>
      <c r="I309" s="114">
        <f t="shared" si="23"/>
        <v>100</v>
      </c>
      <c r="J309" s="58"/>
      <c r="L309" s="103"/>
    </row>
    <row r="310" spans="1:12" ht="30.75" customHeight="1">
      <c r="A310" s="123"/>
      <c r="B310" s="71" t="s">
        <v>483</v>
      </c>
      <c r="C310" s="127" t="s">
        <v>331</v>
      </c>
      <c r="D310" s="116">
        <v>22.3</v>
      </c>
      <c r="E310" s="112"/>
      <c r="F310" s="112">
        <v>22.3</v>
      </c>
      <c r="G310" s="112"/>
      <c r="H310" s="115">
        <f t="shared" si="22"/>
        <v>0</v>
      </c>
      <c r="I310" s="114">
        <f t="shared" si="23"/>
        <v>100</v>
      </c>
      <c r="J310" s="58"/>
      <c r="L310" s="103"/>
    </row>
    <row r="311" spans="1:12" ht="63" hidden="1">
      <c r="A311" s="123"/>
      <c r="B311" s="71" t="s">
        <v>474</v>
      </c>
      <c r="C311" s="54" t="s">
        <v>332</v>
      </c>
      <c r="D311" s="116"/>
      <c r="E311" s="112"/>
      <c r="F311" s="112"/>
      <c r="G311" s="112"/>
      <c r="H311" s="115">
        <f t="shared" si="22"/>
        <v>0</v>
      </c>
      <c r="I311" s="114" t="e">
        <f t="shared" si="23"/>
        <v>#DIV/0!</v>
      </c>
      <c r="J311" s="58"/>
      <c r="L311" s="103"/>
    </row>
    <row r="312" spans="1:12" ht="31.5">
      <c r="A312" s="95" t="s">
        <v>378</v>
      </c>
      <c r="B312" s="63" t="s">
        <v>380</v>
      </c>
      <c r="C312" s="78" t="s">
        <v>58</v>
      </c>
      <c r="D312" s="108">
        <v>2</v>
      </c>
      <c r="E312" s="108">
        <v>0.1</v>
      </c>
      <c r="F312" s="107">
        <v>2</v>
      </c>
      <c r="G312" s="107" t="e">
        <f>F312-#REF!</f>
        <v>#REF!</v>
      </c>
      <c r="H312" s="115">
        <f t="shared" si="22"/>
        <v>0</v>
      </c>
      <c r="I312" s="114">
        <f t="shared" si="23"/>
        <v>100</v>
      </c>
      <c r="J312" s="58"/>
      <c r="L312" s="58"/>
    </row>
    <row r="313" spans="1:12" ht="18" customHeight="1">
      <c r="A313" s="95"/>
      <c r="B313" s="95"/>
      <c r="C313" s="73" t="s">
        <v>446</v>
      </c>
      <c r="D313" s="108">
        <f>D189+D273+D292</f>
        <v>16178.509999999998</v>
      </c>
      <c r="E313" s="108">
        <f>E189+E273+E292</f>
        <v>0.1</v>
      </c>
      <c r="F313" s="108">
        <f>F189+F273+F292</f>
        <v>13505.61</v>
      </c>
      <c r="G313" s="108" t="e">
        <f>G273+#REF!+#REF!</f>
        <v>#REF!</v>
      </c>
      <c r="H313" s="115">
        <f t="shared" si="22"/>
        <v>-2672.899999999998</v>
      </c>
      <c r="I313" s="114">
        <f t="shared" si="23"/>
        <v>83.47870106703276</v>
      </c>
      <c r="L313" s="102"/>
    </row>
    <row r="314" spans="1:12" ht="18" customHeight="1">
      <c r="A314" s="95"/>
      <c r="B314" s="95"/>
      <c r="C314" s="73" t="s">
        <v>340</v>
      </c>
      <c r="D314" s="108">
        <f>D313+D187</f>
        <v>200075.81</v>
      </c>
      <c r="E314" s="108"/>
      <c r="F314" s="108">
        <f>F313+F187</f>
        <v>196039.11</v>
      </c>
      <c r="G314" s="108"/>
      <c r="H314" s="115">
        <f t="shared" si="22"/>
        <v>-4036.7000000000116</v>
      </c>
      <c r="I314" s="114">
        <f t="shared" si="23"/>
        <v>97.98241476568306</v>
      </c>
      <c r="L314" s="102"/>
    </row>
    <row r="315" spans="1:14" s="134" customFormat="1" ht="78" customHeight="1">
      <c r="A315" s="175" t="s">
        <v>48</v>
      </c>
      <c r="B315" s="175"/>
      <c r="C315" s="175"/>
      <c r="D315" s="175"/>
      <c r="E315" s="133"/>
      <c r="F315" s="170" t="s">
        <v>67</v>
      </c>
      <c r="G315" s="170"/>
      <c r="H315" s="170"/>
      <c r="I315" s="170"/>
      <c r="K315" s="147"/>
      <c r="L315" s="148"/>
      <c r="M315" s="147"/>
      <c r="N315" s="147"/>
    </row>
    <row r="316" spans="1:14" ht="18" customHeight="1">
      <c r="A316" s="166"/>
      <c r="B316" s="166"/>
      <c r="C316" s="166"/>
      <c r="G316" s="174"/>
      <c r="H316" s="174"/>
      <c r="K316" s="136"/>
      <c r="L316" s="149"/>
      <c r="M316" s="136"/>
      <c r="N316" s="136"/>
    </row>
    <row r="317" spans="1:14" ht="18" customHeight="1">
      <c r="A317" s="166"/>
      <c r="B317" s="166"/>
      <c r="C317" s="166"/>
      <c r="D317" s="176" t="s">
        <v>153</v>
      </c>
      <c r="E317" s="176"/>
      <c r="F317" s="176"/>
      <c r="K317" s="136"/>
      <c r="L317" s="149"/>
      <c r="M317" s="136"/>
      <c r="N317" s="136"/>
    </row>
    <row r="318" spans="3:14" ht="15.75">
      <c r="C318" s="96"/>
      <c r="D318" s="109">
        <f>D263+D251+D246+D241+D237+D234+D227+D224+D221+D219+D217+D216+D213+D212+D204+D196+D193+D190+D220</f>
        <v>6548.1</v>
      </c>
      <c r="E318" s="109">
        <f>E263+E251+E246+E241+E237+E234+E227+E224+E221+E219+E217+E216+E213+E212+E204+E196+E193+E190+E220</f>
        <v>0</v>
      </c>
      <c r="F318" s="109">
        <f>F263+F251+F246+F241+F237+F234+F227+F224+F221+F219+F217+F216+F213+F212+F204+F196+F193+F190+F220</f>
        <v>5556.099999999999</v>
      </c>
      <c r="K318" s="136"/>
      <c r="L318" s="150"/>
      <c r="M318" s="136"/>
      <c r="N318" s="136"/>
    </row>
    <row r="319" spans="1:14" ht="15.75">
      <c r="A319" s="136"/>
      <c r="B319" s="136"/>
      <c r="C319" s="151"/>
      <c r="D319" s="152"/>
      <c r="E319" s="152"/>
      <c r="F319" s="152"/>
      <c r="G319" s="152"/>
      <c r="H319" s="136"/>
      <c r="I319" s="136"/>
      <c r="J319" s="136"/>
      <c r="K319" s="136"/>
      <c r="L319" s="153"/>
      <c r="M319" s="136"/>
      <c r="N319" s="136"/>
    </row>
    <row r="320" spans="3:12" ht="45" customHeight="1">
      <c r="C320" s="96"/>
      <c r="D320" s="45"/>
      <c r="E320" s="45"/>
      <c r="F320" s="45"/>
      <c r="G320" s="45"/>
      <c r="H320" s="45"/>
      <c r="L320" s="129"/>
    </row>
    <row r="321" spans="3:12" ht="84" customHeight="1">
      <c r="C321" s="96"/>
      <c r="D321" s="45"/>
      <c r="E321" s="45"/>
      <c r="F321" s="45"/>
      <c r="G321" s="45"/>
      <c r="L321" s="102"/>
    </row>
    <row r="322" spans="3:12" ht="15.75">
      <c r="C322" s="96"/>
      <c r="L322" s="129"/>
    </row>
    <row r="323" spans="3:12" ht="15.75">
      <c r="C323" s="96"/>
      <c r="D323" s="45"/>
      <c r="E323" s="45"/>
      <c r="F323" s="45"/>
      <c r="G323" s="45"/>
      <c r="L323" s="102"/>
    </row>
    <row r="324" ht="15.75">
      <c r="L324" s="102"/>
    </row>
    <row r="325" ht="15.75">
      <c r="L325" s="102"/>
    </row>
    <row r="326" ht="15.75">
      <c r="L326" s="102"/>
    </row>
    <row r="327" ht="15.75">
      <c r="L327" s="102"/>
    </row>
    <row r="328" ht="15.75">
      <c r="L328" s="102"/>
    </row>
    <row r="329" ht="15.75">
      <c r="L329" s="102"/>
    </row>
    <row r="330" ht="15.75">
      <c r="L330" s="102"/>
    </row>
    <row r="331" ht="15.75">
      <c r="L331" s="102"/>
    </row>
    <row r="332" ht="15.75">
      <c r="L332" s="102"/>
    </row>
    <row r="333" ht="15.75">
      <c r="L333" s="102"/>
    </row>
    <row r="334" ht="15.75">
      <c r="L334" s="102"/>
    </row>
    <row r="335" ht="15.75">
      <c r="L335" s="102"/>
    </row>
    <row r="336" ht="15.75">
      <c r="L336" s="102"/>
    </row>
    <row r="337" ht="15.75">
      <c r="L337" s="102"/>
    </row>
    <row r="338" ht="15.75">
      <c r="L338" s="102"/>
    </row>
    <row r="339" ht="15.75">
      <c r="L339" s="102"/>
    </row>
    <row r="340" ht="15.75">
      <c r="L340" s="102"/>
    </row>
    <row r="341" ht="15.75">
      <c r="L341" s="102"/>
    </row>
    <row r="342" ht="15.75">
      <c r="L342" s="102"/>
    </row>
    <row r="343" ht="15.75">
      <c r="L343" s="102"/>
    </row>
    <row r="344" ht="15.75">
      <c r="L344" s="102"/>
    </row>
    <row r="345" ht="15.75">
      <c r="L345" s="102"/>
    </row>
    <row r="346" ht="15.75">
      <c r="L346" s="102"/>
    </row>
    <row r="347" ht="15.75">
      <c r="L347" s="102"/>
    </row>
    <row r="348" ht="15.75">
      <c r="L348" s="102"/>
    </row>
    <row r="349" ht="15.75">
      <c r="L349" s="102"/>
    </row>
    <row r="350" ht="15.75">
      <c r="L350" s="102"/>
    </row>
    <row r="351" ht="15.75">
      <c r="L351" s="102"/>
    </row>
    <row r="352" ht="15.75">
      <c r="L352" s="102"/>
    </row>
    <row r="353" ht="15.75">
      <c r="L353" s="102"/>
    </row>
    <row r="354" ht="15.75">
      <c r="L354" s="102"/>
    </row>
    <row r="355" ht="15.75">
      <c r="L355" s="102"/>
    </row>
    <row r="356" ht="15.75">
      <c r="L356" s="102"/>
    </row>
    <row r="357" ht="15.75">
      <c r="L357" s="102"/>
    </row>
    <row r="358" ht="15.75">
      <c r="L358" s="102"/>
    </row>
    <row r="359" ht="15.75">
      <c r="L359" s="102"/>
    </row>
    <row r="360" ht="15.75">
      <c r="L360" s="102"/>
    </row>
    <row r="361" ht="15.75">
      <c r="L361" s="102"/>
    </row>
    <row r="362" ht="15.75">
      <c r="L362" s="102"/>
    </row>
    <row r="363" ht="15.75">
      <c r="L363" s="102"/>
    </row>
    <row r="364" ht="15.75">
      <c r="L364" s="102"/>
    </row>
    <row r="365" ht="15.75">
      <c r="L365" s="102"/>
    </row>
    <row r="366" ht="15.75">
      <c r="L366" s="102"/>
    </row>
    <row r="367" ht="15.75">
      <c r="L367" s="102"/>
    </row>
    <row r="368" ht="15.75">
      <c r="L368" s="102"/>
    </row>
    <row r="369" ht="15.75">
      <c r="L369" s="102"/>
    </row>
    <row r="370" ht="15.75">
      <c r="L370" s="102"/>
    </row>
    <row r="371" ht="15.75">
      <c r="L371" s="102"/>
    </row>
    <row r="372" ht="15.75">
      <c r="L372" s="102"/>
    </row>
    <row r="373" ht="15.75">
      <c r="L373" s="102"/>
    </row>
    <row r="374" ht="15.75">
      <c r="L374" s="102"/>
    </row>
    <row r="375" ht="15.75">
      <c r="L375" s="102"/>
    </row>
    <row r="376" ht="15.75">
      <c r="L376" s="102"/>
    </row>
    <row r="377" ht="15.75">
      <c r="L377" s="102"/>
    </row>
    <row r="378" ht="15.75">
      <c r="L378" s="102"/>
    </row>
    <row r="379" ht="15.75">
      <c r="L379" s="102"/>
    </row>
    <row r="380" ht="15.75">
      <c r="L380" s="102"/>
    </row>
    <row r="381" ht="15.75">
      <c r="L381" s="102"/>
    </row>
    <row r="382" ht="15.75">
      <c r="L382" s="102"/>
    </row>
    <row r="383" ht="15.75">
      <c r="L383" s="102"/>
    </row>
    <row r="384" ht="15.75">
      <c r="L384" s="102"/>
    </row>
    <row r="385" ht="15.75">
      <c r="L385" s="102"/>
    </row>
    <row r="386" ht="15.75">
      <c r="L386" s="102"/>
    </row>
    <row r="387" ht="15.75">
      <c r="L387" s="102"/>
    </row>
    <row r="388" ht="15.75">
      <c r="L388" s="102"/>
    </row>
    <row r="389" ht="15.75">
      <c r="L389" s="102"/>
    </row>
    <row r="390" ht="15.75">
      <c r="L390" s="102"/>
    </row>
    <row r="391" ht="15.75">
      <c r="L391" s="102"/>
    </row>
    <row r="392" ht="15.75">
      <c r="L392" s="102"/>
    </row>
    <row r="393" ht="15.75">
      <c r="L393" s="102"/>
    </row>
    <row r="394" ht="15.75">
      <c r="L394" s="102"/>
    </row>
    <row r="395" ht="15.75">
      <c r="L395" s="102"/>
    </row>
    <row r="396" ht="15.75">
      <c r="L396" s="102"/>
    </row>
    <row r="397" ht="15.75">
      <c r="L397" s="102"/>
    </row>
    <row r="398" ht="15.75">
      <c r="L398" s="102"/>
    </row>
    <row r="399" ht="15.75">
      <c r="L399" s="102"/>
    </row>
    <row r="400" ht="15.75">
      <c r="L400" s="102"/>
    </row>
    <row r="401" ht="15.75">
      <c r="L401" s="102"/>
    </row>
    <row r="402" ht="15.75">
      <c r="L402" s="102"/>
    </row>
    <row r="403" ht="15.75">
      <c r="L403" s="102"/>
    </row>
    <row r="404" ht="15.75">
      <c r="L404" s="102"/>
    </row>
    <row r="405" ht="15.75">
      <c r="L405" s="102"/>
    </row>
    <row r="406" ht="15.75">
      <c r="L406" s="102"/>
    </row>
    <row r="407" ht="15.75">
      <c r="L407" s="102"/>
    </row>
    <row r="408" ht="15.75">
      <c r="L408" s="102"/>
    </row>
    <row r="409" ht="15.75">
      <c r="L409" s="102"/>
    </row>
    <row r="410" ht="15.75">
      <c r="L410" s="102"/>
    </row>
    <row r="411" ht="15.75">
      <c r="L411" s="102"/>
    </row>
    <row r="412" ht="15.75">
      <c r="L412" s="102"/>
    </row>
    <row r="413" ht="15.75">
      <c r="L413" s="102"/>
    </row>
    <row r="414" ht="15.75">
      <c r="L414" s="102"/>
    </row>
    <row r="415" ht="15.75">
      <c r="L415" s="102"/>
    </row>
    <row r="416" ht="15.75">
      <c r="L416" s="102"/>
    </row>
    <row r="417" ht="15.75">
      <c r="L417" s="102"/>
    </row>
    <row r="418" ht="15.75">
      <c r="L418" s="102"/>
    </row>
    <row r="419" ht="15.75">
      <c r="L419" s="102"/>
    </row>
    <row r="420" ht="15.75">
      <c r="L420" s="102"/>
    </row>
    <row r="421" ht="15.75">
      <c r="L421" s="102"/>
    </row>
    <row r="422" ht="15.75">
      <c r="L422" s="102"/>
    </row>
    <row r="423" ht="15.75">
      <c r="L423" s="102"/>
    </row>
    <row r="424" ht="15.75">
      <c r="L424" s="102"/>
    </row>
    <row r="425" ht="15.75">
      <c r="L425" s="102"/>
    </row>
    <row r="426" ht="15.75">
      <c r="L426" s="102"/>
    </row>
    <row r="427" ht="15.75">
      <c r="L427" s="102"/>
    </row>
    <row r="428" ht="15.75">
      <c r="L428" s="102"/>
    </row>
    <row r="429" ht="15.75">
      <c r="L429" s="102"/>
    </row>
    <row r="430" ht="15.75">
      <c r="L430" s="102"/>
    </row>
    <row r="431" ht="15.75">
      <c r="L431" s="102"/>
    </row>
    <row r="432" ht="15.75">
      <c r="L432" s="102"/>
    </row>
    <row r="433" ht="15.75">
      <c r="L433" s="102"/>
    </row>
    <row r="434" ht="15.75">
      <c r="L434" s="102"/>
    </row>
    <row r="435" ht="15.75">
      <c r="L435" s="102"/>
    </row>
    <row r="436" ht="15.75">
      <c r="L436" s="102"/>
    </row>
  </sheetData>
  <sheetProtection/>
  <mergeCells count="12">
    <mergeCell ref="F1:I1"/>
    <mergeCell ref="A4:I4"/>
    <mergeCell ref="A5:I5"/>
    <mergeCell ref="A316:C316"/>
    <mergeCell ref="G316:H316"/>
    <mergeCell ref="A317:C317"/>
    <mergeCell ref="H6:I6"/>
    <mergeCell ref="A9:I9"/>
    <mergeCell ref="A188:I188"/>
    <mergeCell ref="F315:I315"/>
    <mergeCell ref="A315:D315"/>
    <mergeCell ref="D317:F317"/>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Admin</cp:lastModifiedBy>
  <cp:lastPrinted>2015-02-11T07:10:38Z</cp:lastPrinted>
  <dcterms:created xsi:type="dcterms:W3CDTF">2002-02-22T11:29:09Z</dcterms:created>
  <dcterms:modified xsi:type="dcterms:W3CDTF">2015-02-11T08:53:24Z</dcterms:modified>
  <cp:category/>
  <cp:version/>
  <cp:contentType/>
  <cp:contentStatus/>
</cp:coreProperties>
</file>